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<sst xmlns="http://schemas.openxmlformats.org/spreadsheetml/2006/main" count="1865" uniqueCount="663">
  <si>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</si>
  <si>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</si>
  <si>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</si>
  <si>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</si>
  <si>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</si>
  <si>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</si>
  <si>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</si>
  <si>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</si>
  <si>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</si>
  <si>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</si>
  <si>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</si>
  <si>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</si>
  <si>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</si>
  <si>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</si>
  <si>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</si>
  <si>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</si>
  <si>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</si>
  <si>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</si>
  <si>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</si>
  <si>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</si>
  <si>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</si>
  <si>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</si>
  <si>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</si>
  <si>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</si>
  <si>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</si>
  <si>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</si>
  <si>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</si>
  <si>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</si>
  <si>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</si>
  <si>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</si>
  <si>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</si>
  <si>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</si>
  <si>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</si>
  <si>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</si>
  <si>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</si>
  <si>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</si>
  <si>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</si>
  <si>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</si>
  <si>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</si>
  <si>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</si>
  <si>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</si>
  <si>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</si>
  <si>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</si>
  <si>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</si>
  <si>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</si>
  <si>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</si>
  <si>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</si>
  <si>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</si>
  <si>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</si>
  <si>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</si>
  <si>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</si>
  <si>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</si>
  <si>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</si>
  <si>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</si>
  <si>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</si>
  <si>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</si>
  <si>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</si>
  <si>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</si>
  <si>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</si>
  <si>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</si>
  <si>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</si>
  <si>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</si>
  <si>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</si>
  <si>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</si>
  <si>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</si>
  <si>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</si>
  <si>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</si>
  <si>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</si>
  <si>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</si>
  <si>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</si>
  <si>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</si>
  <si>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</si>
  <si>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</si>
  <si>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</si>
  <si>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</si>
  <si>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</si>
  <si>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</si>
  <si>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</si>
  <si>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</si>
  <si>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</si>
  <si>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</si>
  <si>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</si>
  <si>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</si>
  <si>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</si>
  <si>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</si>
  <si>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</si>
  <si>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</si>
  <si>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</si>
  <si>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</si>
  <si>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</si>
  <si>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</si>
  <si>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</si>
  <si>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</si>
  <si>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</si>
  <si>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</si>
  <si>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</si>
  <si>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</si>
  <si>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</si>
  <si>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</si>
  <si>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</si>
  <si>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</si>
  <si>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</si>
  <si>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</si>
  <si>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</si>
  <si>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</si>
  <si>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</si>
  <si>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</si>
  <si>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</si>
  <si>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</si>
  <si>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</si>
  <si>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</si>
  <si>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</si>
  <si>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</si>
  <si>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</si>
  <si>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</si>
  <si>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</si>
  <si>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</si>
  <si>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</si>
  <si>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</si>
  <si>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</si>
  <si>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</si>
  <si>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</si>
  <si>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</si>
  <si>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</si>
  <si>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</si>
  <si>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</si>
  <si>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</si>
  <si>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</si>
  <si>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</si>
  <si>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</si>
  <si>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</si>
  <si>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</si>
  <si>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</si>
  <si>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</si>
  <si>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</si>
  <si>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</si>
  <si>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</si>
  <si>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</si>
  <si>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</si>
  <si>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</si>
  <si>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</si>
  <si>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</si>
  <si>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</si>
  <si>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</si>
  <si>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</si>
  <si>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</si>
  <si>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</si>
  <si>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</si>
  <si>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</si>
  <si>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</si>
  <si>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</si>
  <si>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</si>
  <si>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</si>
  <si>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</si>
  <si>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</si>
  <si>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</si>
  <si>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</si>
  <si>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</si>
  <si>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</si>
  <si>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</si>
  <si>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</si>
  <si>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</si>
  <si>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</si>
  <si>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</si>
  <si>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</si>
  <si>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</si>
  <si>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</si>
  <si>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</si>
  <si>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</si>
  <si>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</si>
  <si>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</si>
  <si>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</si>
  <si>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</si>
  <si>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</si>
  <si>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</si>
  <si>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</si>
  <si>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</si>
  <si>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</si>
  <si>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</si>
  <si>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</si>
  <si>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</si>
  <si>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</si>
  <si>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</si>
  <si>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</si>
  <si>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</si>
  <si>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</si>
  <si>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</si>
  <si>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</si>
  <si>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</si>
  <si>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</si>
  <si>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</si>
  <si>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</si>
  <si>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</si>
  <si>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</si>
  <si>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</si>
  <si>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</si>
  <si>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</si>
  <si>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</si>
  <si>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</si>
  <si>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</si>
  <si>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</si>
  <si>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</si>
  <si>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</si>
  <si>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</si>
  <si>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</si>
  <si>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</si>
  <si>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</si>
  <si>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</si>
  <si>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</si>
  <si>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</si>
  <si>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</si>
  <si>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</si>
  <si>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</si>
  <si>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</si>
  <si>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</si>
  <si>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</si>
  <si>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</si>
  <si>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</si>
  <si>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</si>
  <si>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</si>
  <si>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</si>
  <si>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</si>
  <si>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</si>
  <si>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</si>
  <si>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</si>
  <si>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</si>
  <si>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</si>
  <si>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</si>
  <si>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</si>
  <si>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</si>
  <si>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</si>
  <si>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</si>
  <si>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</si>
  <si>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</si>
  <si>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</si>
  <si>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</si>
  <si>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</si>
  <si>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</si>
  <si>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</si>
  <si>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</si>
  <si>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</si>
  <si>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</si>
  <si>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</si>
  <si>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</si>
  <si>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</si>
  <si>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</si>
  <si>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</si>
  <si>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</si>
  <si>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</si>
  <si>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</si>
  <si>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</si>
  <si>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</si>
  <si>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</si>
  <si>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</si>
  <si>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</si>
  <si>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</si>
  <si>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</si>
  <si>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</si>
  <si>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</si>
  <si>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</si>
  <si>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</si>
  <si>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</si>
  <si>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</si>
  <si>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</si>
  <si>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</si>
  <si>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</si>
  <si>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</si>
  <si>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</si>
  <si>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</si>
  <si>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</si>
  <si>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</si>
  <si>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</si>
  <si>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</si>
  <si>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</si>
  <si>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</si>
  <si>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</si>
  <si>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</si>
  <si>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</si>
  <si>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</si>
  <si>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</si>
  <si>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</si>
  <si>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</si>
  <si>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</si>
  <si>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</si>
  <si>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</si>
  <si>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</si>
  <si>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</si>
  <si>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</si>
  <si>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</si>
  <si>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</si>
  <si>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</si>
  <si>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</si>
  <si>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</si>
  <si>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</si>
  <si>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</si>
  <si>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</si>
  <si>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</si>
  <si>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</si>
  <si>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</si>
  <si>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</si>
  <si>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</si>
  <si>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</si>
  <si>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</si>
  <si>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</si>
  <si>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</si>
  <si>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</si>
  <si>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</si>
  <si>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</si>
  <si>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</si>
  <si>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</si>
  <si>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</si>
  <si>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</si>
  <si>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</si>
  <si>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</si>
  <si>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</si>
  <si>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</si>
  <si>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</si>
  <si>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</si>
  <si>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</si>
  <si>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</si>
  <si>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</si>
  <si>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</si>
  <si>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</si>
  <si>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</si>
  <si>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</si>
  <si>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</si>
  <si>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</si>
  <si>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</si>
  <si>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</si>
  <si>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</si>
  <si>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</si>
  <si>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</si>
  <si>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</si>
  <si>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</si>
  <si>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</si>
  <si>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</si>
  <si>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</si>
  <si>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</si>
  <si>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</si>
  <si>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</si>
  <si>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</si>
  <si>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</si>
  <si>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</si>
  <si>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</si>
  <si>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</si>
  <si>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</si>
  <si>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</si>
  <si>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</si>
  <si>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</si>
  <si>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</si>
  <si>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</si>
  <si>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</si>
  <si>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</si>
  <si>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</si>
  <si>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</si>
  <si>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</si>
  <si>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</si>
  <si>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</si>
  <si>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</si>
  <si>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</si>
  <si>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</si>
  <si>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</si>
  <si>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</si>
  <si>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</si>
  <si>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</si>
  <si>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</si>
  <si>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</si>
  <si>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</si>
  <si>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</si>
  <si>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</si>
  <si>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</si>
  <si>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</si>
  <si>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</si>
  <si>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</si>
  <si>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</si>
  <si>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</si>
  <si>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</si>
  <si>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</si>
  <si>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</si>
  <si>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</si>
  <si>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</si>
  <si>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</si>
  <si>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</si>
  <si>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</si>
  <si>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</si>
  <si>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</si>
  <si>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</si>
  <si>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</si>
  <si>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</si>
  <si>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</si>
  <si>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</si>
  <si>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</si>
  <si>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</si>
  <si>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</si>
  <si>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</si>
  <si>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</si>
  <si>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</si>
  <si>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</si>
  <si>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</si>
  <si>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</si>
  <si>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</si>
  <si>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</si>
  <si>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</si>
  <si>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</si>
  <si>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</si>
  <si>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</si>
  <si>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</si>
  <si>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</si>
  <si>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</si>
  <si>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</si>
  <si>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</si>
  <si>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</si>
  <si>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</si>
  <si>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</si>
  <si>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</si>
  <si>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</si>
  <si>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</si>
  <si>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</si>
  <si>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</si>
  <si>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</si>
  <si>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</si>
  <si>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</si>
  <si>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</si>
  <si>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</si>
  <si>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</si>
  <si>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</si>
  <si>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</si>
  <si>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</si>
  <si>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</si>
  <si>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</si>
  <si>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</si>
  <si>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</si>
  <si>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</si>
  <si>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</si>
  <si>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</si>
  <si>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</si>
  <si>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</si>
  <si>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</si>
  <si>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</si>
  <si>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</si>
  <si>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</si>
  <si>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</si>
  <si>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</si>
  <si>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</si>
  <si>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</si>
  <si>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</si>
  <si>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</si>
  <si>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</si>
  <si>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</si>
  <si>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</si>
  <si>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</si>
  <si>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</si>
  <si>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</si>
  <si>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</si>
  <si>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</si>
  <si>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</si>
  <si>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</si>
  <si>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</si>
  <si>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</si>
  <si>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</si>
  <si>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</si>
  <si>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</si>
  <si>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</si>
  <si>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</si>
  <si>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</si>
  <si>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</si>
  <si>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</si>
  <si>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</si>
  <si>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</si>
  <si>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</si>
  <si>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</si>
  <si>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</si>
  <si>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</si>
  <si>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</si>
  <si>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</si>
  <si>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</si>
  <si>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</si>
  <si>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</si>
  <si>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</si>
  <si>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</si>
  <si>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</si>
  <si>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</si>
  <si>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</si>
  <si>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</si>
  <si>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</si>
  <si>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</si>
  <si>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</si>
  <si>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</si>
  <si>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</si>
  <si>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</si>
  <si>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</si>
  <si>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</si>
  <si>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</si>
  <si>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</si>
  <si>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</si>
  <si>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</si>
  <si>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</si>
  <si>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</si>
  <si>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</si>
  <si>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</si>
  <si>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</si>
  <si>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</si>
  <si>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</si>
  <si>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</si>
  <si>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</si>
  <si>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</si>
  <si>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</si>
  <si>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</si>
  <si>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</si>
  <si>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</si>
  <si>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</si>
  <si>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</si>
  <si>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</si>
  <si>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</si>
  <si>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</si>
  <si>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</si>
  <si>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</si>
  <si>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</si>
  <si>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</si>
  <si>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</si>
  <si>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</si>
  <si>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</si>
  <si>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</si>
  <si>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</si>
  <si>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</si>
  <si>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</si>
  <si>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</si>
  <si>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</si>
  <si>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</si>
  <si>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</si>
  <si>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</si>
  <si>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</si>
  <si>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</si>
  <si>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</si>
  <si>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</si>
  <si>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</si>
  <si>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</si>
  <si>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</si>
  <si>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</si>
  <si>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</si>
  <si>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</si>
  <si>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</si>
  <si>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</si>
  <si>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</si>
  <si>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</si>
  <si>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</si>
  <si>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</si>
  <si>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</si>
  <si>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</si>
  <si>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</si>
  <si>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</si>
  <si>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</si>
  <si>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</si>
  <si>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</si>
  <si>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</si>
  <si>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</si>
  <si>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</si>
  <si>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</si>
  <si>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</si>
  <si>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</si>
  <si>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</si>
  <si>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</si>
  <si>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</si>
  <si>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</si>
  <si>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</si>
  <si>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</si>
  <si>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</si>
  <si>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</si>
  <si>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</si>
  <si>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</si>
  <si>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</si>
  <si>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</si>
  <si>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</si>
  <si>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</si>
  <si>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</si>
  <si>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</si>
  <si>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</si>
  <si>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</si>
  <si>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</si>
  <si>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</si>
  <si>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</si>
  <si>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</si>
  <si>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</si>
  <si>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</si>
  <si>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</si>
  <si>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</si>
  <si>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</si>
  <si>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</si>
  <si>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</si>
  <si>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</si>
  <si>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</si>
  <si>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</si>
  <si>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</si>
  <si>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</si>
  <si>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</si>
  <si>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</si>
  <si>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</si>
  <si>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</si>
  <si>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</si>
  <si>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</si>
  <si>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</si>
  <si>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</si>
  <si>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</si>
  <si>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</si>
  <si>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</si>
  <si>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</si>
  <si>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</si>
  <si>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</si>
  <si>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</si>
  <si>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</si>
  <si>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</si>
  <si>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</si>
  <si>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</si>
  <si>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</si>
  <si>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</si>
  <si>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</si>
  <si>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</si>
  <si>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</si>
  <si>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</si>
  <si>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</si>
  <si>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</si>
  <si>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</si>
  <si>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</si>
  <si>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</si>
  <si>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</si>
  <si>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</si>
  <si>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</si>
  <si>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</si>
  <si>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</si>
  <si>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</si>
  <si>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</si>
  <si>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</si>
  <si>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</si>
  <si>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</si>
  <si>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</si>
  <si>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</si>
  <si>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</si>
  <si>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</si>
  <si>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</si>
  <si>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</si>
  <si>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</si>
  <si>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</si>
  <si>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</si>
  <si>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</si>
  <si>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</si>
  <si>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</si>
  <si>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</si>
  <si>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</si>
  <si>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</si>
  <si>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</si>
  <si>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</si>
  <si>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</si>
  <si>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</si>
  <si>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</si>
  <si>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</si>
  <si>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</si>
  <si>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</si>
  <si>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</si>
  <si>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</si>
  <si>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Георги Минев; Иво Апостолов</t>
  </si>
  <si>
    <t>Георги Минев</t>
  </si>
  <si>
    <t>Иво Апостолов</t>
  </si>
  <si>
    <t>Мария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</si>
</sst>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8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9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9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9" fillId="29" borderId="18" xfId="61" applyFont="1" applyFill="1" applyBorder="1" applyAlignment="1" applyProtection="1">
      <alignment vertical="top"/>
      <protection/>
    </xf>
    <xf numFmtId="1" fontId="9" fillId="29" borderId="18" xfId="61" applyNumberFormat="1" applyFont="1" applyFill="1" applyBorder="1" applyAlignment="1" applyProtection="1">
      <alignment vertical="top" wrapText="1"/>
      <protection/>
    </xf>
    <xf numFmtId="1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 wrapText="1"/>
      <protection/>
    </xf>
    <xf numFmtId="0" fontId="9" fillId="29" borderId="18" xfId="60" applyFont="1" applyFill="1" applyBorder="1" applyAlignment="1" applyProtection="1">
      <alignment vertical="top"/>
      <protection/>
    </xf>
    <xf numFmtId="1" fontId="8" fillId="29" borderId="18" xfId="61" applyNumberFormat="1" applyFont="1" applyFill="1" applyBorder="1" applyAlignment="1" applyProtection="1">
      <alignment vertical="top" wrapText="1"/>
      <protection/>
    </xf>
    <xf numFmtId="49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9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9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9" borderId="15" xfId="61" applyNumberFormat="1" applyFont="1" applyFill="1" applyBorder="1" applyAlignment="1" applyProtection="1">
      <alignment vertical="top" wrapText="1"/>
      <protection/>
    </xf>
    <xf numFmtId="0" fontId="9" fillId="29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9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0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9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9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9" borderId="18" xfId="61" applyFont="1" applyFill="1" applyBorder="1" applyAlignment="1" applyProtection="1">
      <alignment vertical="top" wrapText="1"/>
      <protection/>
    </xf>
    <xf numFmtId="1" fontId="12" fillId="29" borderId="18" xfId="61" applyNumberFormat="1" applyFont="1" applyFill="1" applyBorder="1" applyAlignment="1" applyProtection="1">
      <alignment vertical="top"/>
      <protection/>
    </xf>
    <xf numFmtId="0" fontId="8" fillId="29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9" borderId="18" xfId="61" applyFont="1" applyFill="1" applyBorder="1" applyAlignment="1" applyProtection="1">
      <alignment horizontal="center" vertical="center"/>
      <protection/>
    </xf>
    <xf numFmtId="0" fontId="12" fillId="29" borderId="18" xfId="61" applyFont="1" applyFill="1" applyBorder="1" applyAlignment="1" applyProtection="1">
      <alignment horizontal="center" vertical="top" wrapText="1"/>
      <protection/>
    </xf>
    <xf numFmtId="0" fontId="8" fillId="29" borderId="18" xfId="61" applyFont="1" applyFill="1" applyBorder="1" applyAlignment="1" applyProtection="1">
      <alignment horizontal="center" vertical="top" wrapText="1"/>
      <protection/>
    </xf>
    <xf numFmtId="1" fontId="12" fillId="29" borderId="18" xfId="61" applyNumberFormat="1" applyFont="1" applyFill="1" applyBorder="1" applyAlignment="1" applyProtection="1">
      <alignment horizontal="center" vertical="top"/>
      <protection/>
    </xf>
    <xf numFmtId="1" fontId="12" fillId="29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9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9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1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1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0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0" borderId="34" xfId="64" applyFont="1" applyFill="1" applyBorder="1" applyAlignment="1" applyProtection="1">
      <alignment horizontal="center" vertical="center" wrapText="1"/>
      <protection/>
    </xf>
    <xf numFmtId="0" fontId="3" fillId="30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0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31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4" fillId="32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5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6" fillId="2" borderId="37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5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0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9" fillId="4" borderId="40" xfId="0" applyFont="1" applyFill="1" applyBorder="1" applyAlignment="1" applyProtection="1">
      <alignment horizontal="center" vertical="center"/>
      <protection/>
    </xf>
    <xf numFmtId="0" fontId="29" fillId="4" borderId="40" xfId="0" applyFont="1" applyFill="1" applyBorder="1" applyAlignment="1">
      <alignment horizontal="center" vertical="center"/>
    </xf>
    <xf numFmtId="0" fontId="29" fillId="10" borderId="40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30" fillId="0" borderId="40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4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31" fillId="4" borderId="43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3" fillId="4" borderId="44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6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43465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43521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Мария Николова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43465</v>
      </c>
    </row>
    <row r="11" spans="1:2" ht="15.75">
      <c r="A11" s="7" t="s">
        <v>640</v>
      </c>
      <c r="B11" s="316">
        <v>43521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659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32" sqref="C3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436"/>
      <c r="E12" s="66" t="s">
        <v>25</v>
      </c>
      <c r="F12" s="69" t="s">
        <v>26</v>
      </c>
      <c r="G12" s="119">
        <v>2840</v>
      </c>
      <c r="H12" s="118">
        <v>2840</v>
      </c>
    </row>
    <row r="13" spans="1:8" ht="15.75">
      <c r="A13" s="66" t="s">
        <v>27</v>
      </c>
      <c r="B13" s="68" t="s">
        <v>28</v>
      </c>
      <c r="C13" s="119"/>
      <c r="D13" s="436"/>
      <c r="E13" s="66" t="s">
        <v>525</v>
      </c>
      <c r="F13" s="69" t="s">
        <v>29</v>
      </c>
      <c r="G13" s="119">
        <v>2840</v>
      </c>
      <c r="H13" s="118">
        <v>2840</v>
      </c>
    </row>
    <row r="14" spans="1:8" ht="15.75">
      <c r="A14" s="66" t="s">
        <v>30</v>
      </c>
      <c r="B14" s="68" t="s">
        <v>31</v>
      </c>
      <c r="C14" s="119"/>
      <c r="D14" s="436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436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436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436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436"/>
      <c r="E18" s="249" t="s">
        <v>47</v>
      </c>
      <c r="F18" s="248" t="s">
        <v>48</v>
      </c>
      <c r="G18" s="347">
        <f>G12+G15+G16+G17</f>
        <v>2840</v>
      </c>
      <c r="H18" s="348">
        <f>H12+H15+H16+H17</f>
        <v>2840</v>
      </c>
    </row>
    <row r="19" spans="1:8" ht="15.75">
      <c r="A19" s="66" t="s">
        <v>49</v>
      </c>
      <c r="B19" s="68" t="s">
        <v>50</v>
      </c>
      <c r="C19" s="119">
        <v>3</v>
      </c>
      <c r="D19" s="436">
        <v>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</v>
      </c>
      <c r="D20" s="336">
        <f>SUM(D12:D19)</f>
        <v>4</v>
      </c>
      <c r="E20" s="66" t="s">
        <v>54</v>
      </c>
      <c r="F20" s="69" t="s">
        <v>55</v>
      </c>
      <c r="G20" s="119">
        <v>53</v>
      </c>
      <c r="H20" s="118">
        <v>53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863</v>
      </c>
      <c r="H21" s="118">
        <v>863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18</v>
      </c>
      <c r="H22" s="352">
        <f>SUM(H23:H25)</f>
        <v>18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436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436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436"/>
      <c r="E26" s="252" t="s">
        <v>77</v>
      </c>
      <c r="F26" s="71" t="s">
        <v>78</v>
      </c>
      <c r="G26" s="335">
        <f>G20+G21+G22</f>
        <v>934</v>
      </c>
      <c r="H26" s="336">
        <f>H20+H21+H22</f>
        <v>934</v>
      </c>
      <c r="M26" s="74"/>
    </row>
    <row r="27" spans="1:8" ht="15.75">
      <c r="A27" s="66" t="s">
        <v>79</v>
      </c>
      <c r="B27" s="68" t="s">
        <v>80</v>
      </c>
      <c r="C27" s="119">
        <v>2721</v>
      </c>
      <c r="D27" s="436">
        <v>3014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2721</v>
      </c>
      <c r="D28" s="336">
        <f>SUM(D24:D27)</f>
        <v>3014</v>
      </c>
      <c r="E28" s="124" t="s">
        <v>84</v>
      </c>
      <c r="F28" s="69" t="s">
        <v>85</v>
      </c>
      <c r="G28" s="333">
        <f>SUM(G29:G31)</f>
        <v>-2840</v>
      </c>
      <c r="H28" s="334">
        <f>SUM(H29:H31)</f>
        <v>-2458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9">
        <v>154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-2840</v>
      </c>
      <c r="H30" s="119">
        <f>-2458-154</f>
        <v>-2612</v>
      </c>
      <c r="M30" s="74"/>
    </row>
    <row r="31" spans="1:8" ht="15.75">
      <c r="A31" s="66" t="s">
        <v>91</v>
      </c>
      <c r="B31" s="68" t="s">
        <v>92</v>
      </c>
      <c r="C31" s="119">
        <v>605</v>
      </c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2449</v>
      </c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605</v>
      </c>
      <c r="D33" s="336">
        <f>D31+D32</f>
        <v>0</v>
      </c>
      <c r="E33" s="122" t="s">
        <v>101</v>
      </c>
      <c r="F33" s="69" t="s">
        <v>102</v>
      </c>
      <c r="G33" s="119"/>
      <c r="H33" s="119">
        <v>-690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-391</v>
      </c>
      <c r="H34" s="336">
        <f>H28+H32+H33</f>
        <v>-3148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3383</v>
      </c>
      <c r="H37" s="338">
        <f>H26+H18+H34</f>
        <v>626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-26</v>
      </c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47</v>
      </c>
      <c r="H44" s="119">
        <v>449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57</v>
      </c>
      <c r="H47" s="119">
        <f>1908+149</f>
        <v>2057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12000</v>
      </c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12104</v>
      </c>
      <c r="H50" s="334">
        <f>SUM(H44:H49)</f>
        <v>2506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</v>
      </c>
      <c r="D55" s="247">
        <v>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3331</v>
      </c>
      <c r="D56" s="340">
        <f>D20+D21+D22+D28+D33+D46+D52+D54+D55</f>
        <v>3019</v>
      </c>
      <c r="E56" s="76" t="s">
        <v>529</v>
      </c>
      <c r="F56" s="75" t="s">
        <v>172</v>
      </c>
      <c r="G56" s="337">
        <f>G50+G52+G53+G54+G55</f>
        <v>12104</v>
      </c>
      <c r="H56" s="338">
        <f>H50+H52+H53+H54+H55</f>
        <v>2506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175</v>
      </c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184</v>
      </c>
      <c r="H61" s="334">
        <f>SUM(H62:H68)</f>
        <v>211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</v>
      </c>
      <c r="H62" s="119">
        <v>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86</v>
      </c>
      <c r="H64" s="119">
        <v>127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66</v>
      </c>
      <c r="H66" s="119">
        <v>53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14</v>
      </c>
      <c r="H67" s="119">
        <v>11</v>
      </c>
    </row>
    <row r="68" spans="1:8" ht="15.75">
      <c r="A68" s="66" t="s">
        <v>206</v>
      </c>
      <c r="B68" s="68" t="s">
        <v>207</v>
      </c>
      <c r="C68" s="119">
        <v>1642</v>
      </c>
      <c r="D68" s="436"/>
      <c r="E68" s="66" t="s">
        <v>212</v>
      </c>
      <c r="F68" s="69" t="s">
        <v>213</v>
      </c>
      <c r="G68" s="119">
        <v>13</v>
      </c>
      <c r="H68" s="119">
        <v>16</v>
      </c>
    </row>
    <row r="69" spans="1:8" ht="15.75">
      <c r="A69" s="66" t="s">
        <v>210</v>
      </c>
      <c r="B69" s="68" t="s">
        <v>211</v>
      </c>
      <c r="C69" s="119">
        <v>59</v>
      </c>
      <c r="D69" s="436">
        <v>59</v>
      </c>
      <c r="E69" s="123" t="s">
        <v>79</v>
      </c>
      <c r="F69" s="69" t="s">
        <v>216</v>
      </c>
      <c r="G69" s="119">
        <v>387</v>
      </c>
      <c r="H69" s="119">
        <v>5</v>
      </c>
    </row>
    <row r="70" spans="1:8" ht="15.75">
      <c r="A70" s="66" t="s">
        <v>214</v>
      </c>
      <c r="B70" s="68" t="s">
        <v>215</v>
      </c>
      <c r="C70" s="119"/>
      <c r="D70" s="436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436"/>
      <c r="E71" s="242" t="s">
        <v>47</v>
      </c>
      <c r="F71" s="71" t="s">
        <v>223</v>
      </c>
      <c r="G71" s="335">
        <f>G59+G60+G61+G69+G70</f>
        <v>746</v>
      </c>
      <c r="H71" s="336">
        <f>H59+H60+H61+H69+H70</f>
        <v>216</v>
      </c>
    </row>
    <row r="72" spans="1:8" ht="15.75">
      <c r="A72" s="66" t="s">
        <v>221</v>
      </c>
      <c r="B72" s="68" t="s">
        <v>222</v>
      </c>
      <c r="C72" s="119">
        <v>4</v>
      </c>
      <c r="D72" s="436">
        <v>4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436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436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70</v>
      </c>
      <c r="D75" s="436">
        <v>69</v>
      </c>
      <c r="E75" s="253" t="s">
        <v>160</v>
      </c>
      <c r="F75" s="71" t="s">
        <v>233</v>
      </c>
      <c r="G75" s="246">
        <v>9</v>
      </c>
      <c r="H75" s="247">
        <v>3</v>
      </c>
    </row>
    <row r="76" spans="1:8" ht="15.75">
      <c r="A76" s="250" t="s">
        <v>77</v>
      </c>
      <c r="B76" s="72" t="s">
        <v>232</v>
      </c>
      <c r="C76" s="335">
        <f>SUM(C68:C75)</f>
        <v>1775</v>
      </c>
      <c r="D76" s="336">
        <f>SUM(D68:D75)</f>
        <v>132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11043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755</v>
      </c>
      <c r="H79" s="338">
        <f>H71+H73+H75+H77</f>
        <v>219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11043</v>
      </c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11043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436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45</v>
      </c>
      <c r="D89" s="436">
        <v>161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436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436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46</v>
      </c>
      <c r="D92" s="336">
        <f>SUM(D88:D91)</f>
        <v>162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21</v>
      </c>
      <c r="D93" s="247">
        <v>38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12885</v>
      </c>
      <c r="D94" s="340">
        <f>D65+D76+D85+D92+D93</f>
        <v>332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16216</v>
      </c>
      <c r="D95" s="342">
        <f>D94+D56</f>
        <v>3351</v>
      </c>
      <c r="E95" s="150" t="s">
        <v>607</v>
      </c>
      <c r="F95" s="257" t="s">
        <v>268</v>
      </c>
      <c r="G95" s="341">
        <f>G37+G40+G56+G79</f>
        <v>16216</v>
      </c>
      <c r="H95" s="342">
        <f>H37+H40+H56+H79</f>
        <v>3351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8">
        <f>pdeReportingDate</f>
        <v>43521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Мария Николова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642</v>
      </c>
      <c r="C103" s="437"/>
      <c r="D103" s="437"/>
      <c r="E103" s="437"/>
      <c r="M103" s="74"/>
    </row>
    <row r="104" spans="1:5" ht="21.75" customHeight="1">
      <c r="A104" s="431"/>
      <c r="B104" s="437" t="s">
        <v>660</v>
      </c>
      <c r="C104" s="437"/>
      <c r="D104" s="437"/>
      <c r="E104" s="437"/>
    </row>
    <row r="105" spans="1:13" ht="21.75" customHeight="1">
      <c r="A105" s="431"/>
      <c r="B105" s="437" t="s">
        <v>642</v>
      </c>
      <c r="C105" s="437"/>
      <c r="D105" s="437"/>
      <c r="E105" s="437"/>
      <c r="M105" s="74"/>
    </row>
    <row r="106" spans="1:5" ht="21.75" customHeight="1">
      <c r="A106" s="431"/>
      <c r="B106" s="437" t="s">
        <v>661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5" sqref="G1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35</v>
      </c>
      <c r="D12" s="237">
        <v>30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313</v>
      </c>
      <c r="D13" s="237">
        <v>288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530</v>
      </c>
      <c r="D14" s="237">
        <v>512</v>
      </c>
      <c r="E14" s="166" t="s">
        <v>285</v>
      </c>
      <c r="F14" s="161" t="s">
        <v>286</v>
      </c>
      <c r="G14" s="237">
        <v>637</v>
      </c>
      <c r="H14" s="238">
        <v>679</v>
      </c>
    </row>
    <row r="15" spans="1:8" ht="15.75">
      <c r="A15" s="116" t="s">
        <v>287</v>
      </c>
      <c r="B15" s="112" t="s">
        <v>288</v>
      </c>
      <c r="C15" s="237">
        <v>395</v>
      </c>
      <c r="D15" s="237">
        <v>352</v>
      </c>
      <c r="E15" s="166" t="s">
        <v>79</v>
      </c>
      <c r="F15" s="161" t="s">
        <v>289</v>
      </c>
      <c r="G15" s="237">
        <v>7</v>
      </c>
      <c r="H15" s="238">
        <v>93</v>
      </c>
    </row>
    <row r="16" spans="1:8" ht="15.75">
      <c r="A16" s="116" t="s">
        <v>290</v>
      </c>
      <c r="B16" s="112" t="s">
        <v>291</v>
      </c>
      <c r="C16" s="237">
        <v>71</v>
      </c>
      <c r="D16" s="237">
        <v>62</v>
      </c>
      <c r="E16" s="157" t="s">
        <v>52</v>
      </c>
      <c r="F16" s="185" t="s">
        <v>292</v>
      </c>
      <c r="G16" s="366">
        <f>SUM(G12:G15)</f>
        <v>644</v>
      </c>
      <c r="H16" s="367">
        <f>SUM(H12:H15)</f>
        <v>772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10</v>
      </c>
      <c r="D19" s="238">
        <v>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1354</v>
      </c>
      <c r="D22" s="367">
        <f>SUM(D12:D18)+D19</f>
        <v>1253</v>
      </c>
      <c r="E22" s="116" t="s">
        <v>309</v>
      </c>
      <c r="F22" s="158" t="s">
        <v>310</v>
      </c>
      <c r="G22" s="237">
        <v>12</v>
      </c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3426</v>
      </c>
      <c r="H24" s="238"/>
    </row>
    <row r="25" spans="1:8" ht="31.5">
      <c r="A25" s="116" t="s">
        <v>316</v>
      </c>
      <c r="B25" s="158" t="s">
        <v>317</v>
      </c>
      <c r="C25" s="237">
        <v>277</v>
      </c>
      <c r="D25" s="238">
        <v>120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</v>
      </c>
      <c r="D27" s="238">
        <v>1</v>
      </c>
      <c r="E27" s="157" t="s">
        <v>104</v>
      </c>
      <c r="F27" s="159" t="s">
        <v>326</v>
      </c>
      <c r="G27" s="366">
        <f>SUM(G22:G26)</f>
        <v>3438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2</v>
      </c>
      <c r="D28" s="238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280</v>
      </c>
      <c r="D29" s="367">
        <f>SUM(D25:D28)</f>
        <v>123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1634</v>
      </c>
      <c r="D31" s="373">
        <f>D29+D22</f>
        <v>1376</v>
      </c>
      <c r="E31" s="172" t="s">
        <v>521</v>
      </c>
      <c r="F31" s="187" t="s">
        <v>331</v>
      </c>
      <c r="G31" s="174">
        <f>G16+G18+G27</f>
        <v>4082</v>
      </c>
      <c r="H31" s="175">
        <f>H16+H18+H27</f>
        <v>772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2448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604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1</v>
      </c>
      <c r="H35" s="238">
        <v>7</v>
      </c>
    </row>
    <row r="36" spans="1:8" ht="16.5" thickBot="1">
      <c r="A36" s="179" t="s">
        <v>344</v>
      </c>
      <c r="B36" s="177" t="s">
        <v>345</v>
      </c>
      <c r="C36" s="374">
        <f>C31-C34+C35</f>
        <v>1634</v>
      </c>
      <c r="D36" s="375">
        <f>D31-D34+D35</f>
        <v>1376</v>
      </c>
      <c r="E36" s="183" t="s">
        <v>346</v>
      </c>
      <c r="F36" s="177" t="s">
        <v>347</v>
      </c>
      <c r="G36" s="188">
        <f>G35-G34+G31</f>
        <v>4083</v>
      </c>
      <c r="H36" s="189">
        <f>H35-H34+H31</f>
        <v>779</v>
      </c>
    </row>
    <row r="37" spans="1:8" ht="15.75">
      <c r="A37" s="182" t="s">
        <v>348</v>
      </c>
      <c r="B37" s="152" t="s">
        <v>349</v>
      </c>
      <c r="C37" s="372">
        <f>IF((G36-C36)&gt;0,G36-C36,0)</f>
        <v>2449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597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-1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-1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2449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596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2449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596</v>
      </c>
    </row>
    <row r="45" spans="1:8" ht="16.5" thickBot="1">
      <c r="A45" s="191" t="s">
        <v>371</v>
      </c>
      <c r="B45" s="192" t="s">
        <v>372</v>
      </c>
      <c r="C45" s="368">
        <f>C36+C38+C42</f>
        <v>4083</v>
      </c>
      <c r="D45" s="369">
        <f>D36+D38+D42</f>
        <v>1375</v>
      </c>
      <c r="E45" s="191" t="s">
        <v>373</v>
      </c>
      <c r="F45" s="193" t="s">
        <v>374</v>
      </c>
      <c r="G45" s="368">
        <f>G42+G36</f>
        <v>4083</v>
      </c>
      <c r="H45" s="369">
        <f>H42+H36</f>
        <v>1375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8">
        <f>pdeReportingDate</f>
        <v>43521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Мария Николова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660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661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733+79</f>
        <v>812</v>
      </c>
      <c r="D11" s="119">
        <v>750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-407-24</f>
        <v>-431</v>
      </c>
      <c r="D12" s="119">
        <v>-337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-488-93</f>
        <v>-581</v>
      </c>
      <c r="D14" s="119">
        <v>-419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-25-9</f>
        <v>-34</v>
      </c>
      <c r="D15" s="119">
        <v>-20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-1610-1</f>
        <v>-1611</v>
      </c>
      <c r="D20" s="119">
        <v>78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-1845</v>
      </c>
      <c r="D21" s="397">
        <f>SUM(D11:D20)</f>
        <v>52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-234</v>
      </c>
      <c r="D23" s="119">
        <v>-197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-7582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-1</v>
      </c>
      <c r="D31" s="119">
        <v>-1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-7817</v>
      </c>
      <c r="D33" s="397">
        <f>SUM(D23:D32)</f>
        <v>-198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12000</v>
      </c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f>279+52</f>
        <v>331</v>
      </c>
      <c r="D37" s="119">
        <v>223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-2153</v>
      </c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-632</v>
      </c>
      <c r="D40" s="119">
        <v>-2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9546</v>
      </c>
      <c r="D43" s="399">
        <f>SUM(D35:D42)</f>
        <v>221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-116</v>
      </c>
      <c r="D44" s="228">
        <f>D43+D33+D21</f>
        <v>75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162</v>
      </c>
      <c r="D45" s="230">
        <v>87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46</v>
      </c>
      <c r="D46" s="232">
        <f>D45+D44</f>
        <v>162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46</v>
      </c>
      <c r="D47" s="219">
        <v>162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8">
        <f>pdeReportingDate</f>
        <v>43521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Мария Николова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660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661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38" sqref="B38:H3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3" t="s">
        <v>453</v>
      </c>
      <c r="B8" s="446" t="s">
        <v>454</v>
      </c>
      <c r="C8" s="44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9" t="s">
        <v>460</v>
      </c>
      <c r="L8" s="449" t="s">
        <v>461</v>
      </c>
      <c r="M8" s="269"/>
      <c r="N8" s="270"/>
    </row>
    <row r="9" spans="1:14" s="271" customFormat="1" ht="31.5">
      <c r="A9" s="444"/>
      <c r="B9" s="447"/>
      <c r="C9" s="450"/>
      <c r="D9" s="453" t="s">
        <v>523</v>
      </c>
      <c r="E9" s="453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50"/>
      <c r="L9" s="450"/>
      <c r="M9" s="274" t="s">
        <v>522</v>
      </c>
      <c r="N9" s="270"/>
    </row>
    <row r="10" spans="1:14" s="271" customFormat="1" ht="31.5">
      <c r="A10" s="445"/>
      <c r="B10" s="448"/>
      <c r="C10" s="451"/>
      <c r="D10" s="453"/>
      <c r="E10" s="453"/>
      <c r="F10" s="272" t="s">
        <v>462</v>
      </c>
      <c r="G10" s="272" t="s">
        <v>463</v>
      </c>
      <c r="H10" s="272" t="s">
        <v>464</v>
      </c>
      <c r="I10" s="451"/>
      <c r="J10" s="451"/>
      <c r="K10" s="451"/>
      <c r="L10" s="451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2840</v>
      </c>
      <c r="D13" s="322">
        <f>'1-Баланс'!H20</f>
        <v>53</v>
      </c>
      <c r="E13" s="322">
        <f>'1-Баланс'!H21</f>
        <v>863</v>
      </c>
      <c r="F13" s="322">
        <f>'1-Баланс'!H23</f>
        <v>18</v>
      </c>
      <c r="G13" s="322">
        <f>'1-Баланс'!H24</f>
        <v>0</v>
      </c>
      <c r="H13" s="323"/>
      <c r="I13" s="322">
        <f>'1-Баланс'!H29+'1-Баланс'!H32</f>
        <v>154</v>
      </c>
      <c r="J13" s="322">
        <f>'1-Баланс'!H30+'1-Баланс'!H33</f>
        <v>-3302</v>
      </c>
      <c r="K13" s="323"/>
      <c r="L13" s="322">
        <f>SUM(C13:K13)</f>
        <v>626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2840</v>
      </c>
      <c r="D17" s="391">
        <f aca="true" t="shared" si="2" ref="D17:M17">D13+D14</f>
        <v>53</v>
      </c>
      <c r="E17" s="391">
        <f t="shared" si="2"/>
        <v>863</v>
      </c>
      <c r="F17" s="391">
        <f t="shared" si="2"/>
        <v>18</v>
      </c>
      <c r="G17" s="391">
        <f t="shared" si="2"/>
        <v>0</v>
      </c>
      <c r="H17" s="391">
        <f t="shared" si="2"/>
        <v>0</v>
      </c>
      <c r="I17" s="391">
        <f t="shared" si="2"/>
        <v>154</v>
      </c>
      <c r="J17" s="391">
        <f t="shared" si="2"/>
        <v>-3302</v>
      </c>
      <c r="K17" s="391">
        <f t="shared" si="2"/>
        <v>0</v>
      </c>
      <c r="L17" s="322">
        <f t="shared" si="1"/>
        <v>626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2449</v>
      </c>
      <c r="J18" s="322">
        <f>+'1-Баланс'!G33</f>
        <v>0</v>
      </c>
      <c r="K18" s="323"/>
      <c r="L18" s="322">
        <f t="shared" si="1"/>
        <v>2449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>
        <v>308</v>
      </c>
      <c r="K30" s="237"/>
      <c r="L30" s="322">
        <f t="shared" si="1"/>
        <v>308</v>
      </c>
      <c r="M30" s="238">
        <v>-26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2840</v>
      </c>
      <c r="D31" s="391">
        <f aca="true" t="shared" si="6" ref="D31:M31">D19+D22+D23+D26+D30+D29+D17+D18</f>
        <v>53</v>
      </c>
      <c r="E31" s="391">
        <f t="shared" si="6"/>
        <v>863</v>
      </c>
      <c r="F31" s="391">
        <f t="shared" si="6"/>
        <v>18</v>
      </c>
      <c r="G31" s="391">
        <f t="shared" si="6"/>
        <v>0</v>
      </c>
      <c r="H31" s="391">
        <f t="shared" si="6"/>
        <v>0</v>
      </c>
      <c r="I31" s="391">
        <f t="shared" si="6"/>
        <v>2603</v>
      </c>
      <c r="J31" s="391">
        <f t="shared" si="6"/>
        <v>-2994</v>
      </c>
      <c r="K31" s="391">
        <f t="shared" si="6"/>
        <v>0</v>
      </c>
      <c r="L31" s="322">
        <f t="shared" si="1"/>
        <v>3383</v>
      </c>
      <c r="M31" s="392">
        <f t="shared" si="6"/>
        <v>-26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2840</v>
      </c>
      <c r="D34" s="325">
        <f t="shared" si="7"/>
        <v>53</v>
      </c>
      <c r="E34" s="325">
        <f t="shared" si="7"/>
        <v>863</v>
      </c>
      <c r="F34" s="325">
        <f t="shared" si="7"/>
        <v>18</v>
      </c>
      <c r="G34" s="325">
        <f t="shared" si="7"/>
        <v>0</v>
      </c>
      <c r="H34" s="325">
        <f t="shared" si="7"/>
        <v>0</v>
      </c>
      <c r="I34" s="325">
        <f t="shared" si="7"/>
        <v>2603</v>
      </c>
      <c r="J34" s="325">
        <f t="shared" si="7"/>
        <v>-2994</v>
      </c>
      <c r="K34" s="325">
        <f t="shared" si="7"/>
        <v>0</v>
      </c>
      <c r="L34" s="389">
        <f t="shared" si="1"/>
        <v>3383</v>
      </c>
      <c r="M34" s="326">
        <f>M31+M32+M33</f>
        <v>-26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8">
        <f>pdeReportingDate</f>
        <v>43521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Мария Николова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660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661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31.12.2018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16216</v>
      </c>
      <c r="D6" s="412">
        <f aca="true" t="shared" si="0" ref="D6:D15">C6-E6</f>
        <v>0</v>
      </c>
      <c r="E6" s="411">
        <f>'1-Баланс'!G95</f>
        <v>16216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3383</v>
      </c>
      <c r="D7" s="412">
        <f t="shared" si="0"/>
        <v>543</v>
      </c>
      <c r="E7" s="411">
        <f>'1-Баланс'!G18</f>
        <v>2840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2449</v>
      </c>
      <c r="D8" s="412">
        <f t="shared" si="0"/>
        <v>0</v>
      </c>
      <c r="E8" s="411">
        <f>ABS('2-Отчет за доходите'!C44)-ABS('2-Отчет за доходите'!G44)</f>
        <v>2449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162</v>
      </c>
      <c r="D9" s="412">
        <f t="shared" si="0"/>
        <v>0</v>
      </c>
      <c r="E9" s="411">
        <f>'3-Отчет за паричния поток'!C45</f>
        <v>162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46</v>
      </c>
      <c r="D10" s="412">
        <f t="shared" si="0"/>
        <v>0</v>
      </c>
      <c r="E10" s="411">
        <f>'3-Отчет за паричния поток'!C46</f>
        <v>46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3383</v>
      </c>
      <c r="D11" s="412">
        <f t="shared" si="0"/>
        <v>0</v>
      </c>
      <c r="E11" s="411">
        <f>'4-Отчет за собствения капитал'!L34</f>
        <v>3383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3.8027950310559007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0.7239136860774461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0.19045026829457967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0.15102368031573754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2.498776009791922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17.066225165562916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17.03841059602649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14.687417218543047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0.060927152317880796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0.2363302752293578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0.03971386285150469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0.7815587266739846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3.8010641442506654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0.7929822397631968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2726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0.805793674253621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0.7976482116609506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3.949324324324324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9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9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9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9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9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9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9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9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9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9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9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9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9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9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9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2721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9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2721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9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605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9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9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605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9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9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9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9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9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9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9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9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9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9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9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9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9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9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9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9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9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9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9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9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3331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9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9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9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9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9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9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9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9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1642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9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59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9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9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9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9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9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9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70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9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1775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9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11043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9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9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9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11043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9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9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9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11043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9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9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45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9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9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9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46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9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21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9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12885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9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16216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9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9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9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9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9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9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9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9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9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863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9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9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9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9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9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934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9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-2840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9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9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-2840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9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9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2449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9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9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-391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9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3383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9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-26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9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47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9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9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9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57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9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12000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9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9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12104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9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9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9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9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9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12104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9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9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175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9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184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9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9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9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86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9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9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66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9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9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13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9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387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9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9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746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9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9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9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9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9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755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9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16216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9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35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9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313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9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530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9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395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9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71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9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9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9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9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9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9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1354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9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277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9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9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9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9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280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9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1634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9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2448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9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9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9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1634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9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2449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9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9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9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9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9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2449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9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9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2449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9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4083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9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9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9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637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9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9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644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9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9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9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12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9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9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3426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9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9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9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3438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9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4082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9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9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9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1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9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4083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9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9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9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9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9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4083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9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812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9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-431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9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9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-581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9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-34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9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9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9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9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9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-1611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9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-1845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9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-234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9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9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9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9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9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-7582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9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9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9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-1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9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9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-7817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9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12000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9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9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331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9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-2153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9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9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-632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9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9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9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9546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9">
        <f t="shared" si="20"/>
        <v>43465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-116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9">
        <f t="shared" si="20"/>
        <v>43465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162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9">
        <f t="shared" si="20"/>
        <v>43465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46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9">
        <f t="shared" si="20"/>
        <v>43465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46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9">
        <f t="shared" si="20"/>
        <v>43465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9">
        <f aca="true" t="shared" si="23" ref="C218:C281">endDate</f>
        <v>43465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9">
        <f t="shared" si="23"/>
        <v>43465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9">
        <f t="shared" si="23"/>
        <v>43465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9">
        <f t="shared" si="23"/>
        <v>43465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9">
        <f t="shared" si="23"/>
        <v>43465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9">
        <f t="shared" si="23"/>
        <v>43465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9">
        <f t="shared" si="23"/>
        <v>43465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9">
        <f t="shared" si="23"/>
        <v>43465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9">
        <f t="shared" si="23"/>
        <v>43465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9">
        <f t="shared" si="23"/>
        <v>43465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9">
        <f t="shared" si="23"/>
        <v>43465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9">
        <f t="shared" si="23"/>
        <v>43465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9">
        <f t="shared" si="23"/>
        <v>43465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9">
        <f t="shared" si="23"/>
        <v>43465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9">
        <f t="shared" si="23"/>
        <v>43465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9">
        <f t="shared" si="23"/>
        <v>43465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9">
        <f t="shared" si="23"/>
        <v>43465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9">
        <f t="shared" si="23"/>
        <v>43465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9">
        <f t="shared" si="23"/>
        <v>43465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9">
        <f t="shared" si="23"/>
        <v>43465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9">
        <f t="shared" si="23"/>
        <v>43465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9">
        <f t="shared" si="23"/>
        <v>43465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9">
        <f t="shared" si="23"/>
        <v>43465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9">
        <f t="shared" si="23"/>
        <v>43465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9">
        <f t="shared" si="23"/>
        <v>43465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9">
        <f t="shared" si="23"/>
        <v>43465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9">
        <f t="shared" si="23"/>
        <v>43465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9">
        <f t="shared" si="23"/>
        <v>43465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9">
        <f t="shared" si="23"/>
        <v>43465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9">
        <f t="shared" si="23"/>
        <v>43465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9">
        <f t="shared" si="23"/>
        <v>43465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9">
        <f t="shared" si="23"/>
        <v>43465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9">
        <f t="shared" si="23"/>
        <v>43465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9">
        <f t="shared" si="23"/>
        <v>43465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9">
        <f t="shared" si="23"/>
        <v>43465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9">
        <f t="shared" si="23"/>
        <v>43465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9">
        <f t="shared" si="23"/>
        <v>43465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9">
        <f t="shared" si="23"/>
        <v>43465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9">
        <f t="shared" si="23"/>
        <v>43465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9">
        <f t="shared" si="23"/>
        <v>43465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9">
        <f t="shared" si="23"/>
        <v>43465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9">
        <f t="shared" si="23"/>
        <v>43465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9">
        <f t="shared" si="23"/>
        <v>43465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9">
        <f t="shared" si="23"/>
        <v>43465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9">
        <f t="shared" si="23"/>
        <v>43465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863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9">
        <f t="shared" si="23"/>
        <v>43465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9">
        <f t="shared" si="23"/>
        <v>43465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9">
        <f t="shared" si="23"/>
        <v>43465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9">
        <f t="shared" si="23"/>
        <v>43465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863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9">
        <f t="shared" si="23"/>
        <v>43465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9">
        <f t="shared" si="23"/>
        <v>43465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9">
        <f t="shared" si="23"/>
        <v>43465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9">
        <f t="shared" si="23"/>
        <v>43465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9">
        <f t="shared" si="23"/>
        <v>43465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9">
        <f t="shared" si="23"/>
        <v>43465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9">
        <f t="shared" si="23"/>
        <v>43465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9">
        <f t="shared" si="23"/>
        <v>43465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9">
        <f t="shared" si="23"/>
        <v>43465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9">
        <f t="shared" si="23"/>
        <v>43465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9">
        <f t="shared" si="23"/>
        <v>43465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9">
        <f t="shared" si="23"/>
        <v>43465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9">
        <f t="shared" si="23"/>
        <v>43465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9">
        <f t="shared" si="23"/>
        <v>43465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863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9">
        <f t="shared" si="23"/>
        <v>43465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9">
        <f aca="true" t="shared" si="26" ref="C282:C345">endDate</f>
        <v>43465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9">
        <f t="shared" si="26"/>
        <v>43465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863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9">
        <f t="shared" si="26"/>
        <v>43465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9">
        <f t="shared" si="26"/>
        <v>43465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9">
        <f t="shared" si="26"/>
        <v>43465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9">
        <f t="shared" si="26"/>
        <v>43465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9">
        <f t="shared" si="26"/>
        <v>43465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9">
        <f t="shared" si="26"/>
        <v>43465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9">
        <f t="shared" si="26"/>
        <v>43465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9">
        <f t="shared" si="26"/>
        <v>43465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9">
        <f t="shared" si="26"/>
        <v>43465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9">
        <f t="shared" si="26"/>
        <v>43465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9">
        <f t="shared" si="26"/>
        <v>43465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9">
        <f t="shared" si="26"/>
        <v>43465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9">
        <f t="shared" si="26"/>
        <v>43465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9">
        <f t="shared" si="26"/>
        <v>43465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9">
        <f t="shared" si="26"/>
        <v>43465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9">
        <f t="shared" si="26"/>
        <v>43465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9">
        <f t="shared" si="26"/>
        <v>43465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9">
        <f t="shared" si="26"/>
        <v>43465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9">
        <f t="shared" si="26"/>
        <v>43465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9">
        <f t="shared" si="26"/>
        <v>43465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9">
        <f t="shared" si="26"/>
        <v>43465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9">
        <f t="shared" si="26"/>
        <v>43465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9">
        <f t="shared" si="26"/>
        <v>43465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9">
        <f t="shared" si="26"/>
        <v>43465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9">
        <f t="shared" si="26"/>
        <v>43465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9">
        <f t="shared" si="26"/>
        <v>43465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9">
        <f t="shared" si="26"/>
        <v>43465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9">
        <f t="shared" si="26"/>
        <v>43465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9">
        <f t="shared" si="26"/>
        <v>43465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9">
        <f t="shared" si="26"/>
        <v>43465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9">
        <f t="shared" si="26"/>
        <v>43465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9">
        <f t="shared" si="26"/>
        <v>43465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9">
        <f t="shared" si="26"/>
        <v>43465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9">
        <f t="shared" si="26"/>
        <v>43465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9">
        <f t="shared" si="26"/>
        <v>43465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9">
        <f t="shared" si="26"/>
        <v>43465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9">
        <f t="shared" si="26"/>
        <v>43465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9">
        <f t="shared" si="26"/>
        <v>43465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9">
        <f t="shared" si="26"/>
        <v>43465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9">
        <f t="shared" si="26"/>
        <v>43465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9">
        <f t="shared" si="26"/>
        <v>43465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9">
        <f t="shared" si="26"/>
        <v>43465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9">
        <f t="shared" si="26"/>
        <v>43465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9">
        <f t="shared" si="26"/>
        <v>43465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9">
        <f t="shared" si="26"/>
        <v>43465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9">
        <f t="shared" si="26"/>
        <v>43465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9">
        <f t="shared" si="26"/>
        <v>43465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9">
        <f t="shared" si="26"/>
        <v>43465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9">
        <f t="shared" si="26"/>
        <v>43465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9">
        <f t="shared" si="26"/>
        <v>43465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9">
        <f t="shared" si="26"/>
        <v>43465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9">
        <f t="shared" si="26"/>
        <v>43465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9">
        <f t="shared" si="26"/>
        <v>43465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9">
        <f t="shared" si="26"/>
        <v>43465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9">
        <f t="shared" si="26"/>
        <v>43465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9">
        <f t="shared" si="26"/>
        <v>43465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9">
        <f t="shared" si="26"/>
        <v>43465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9">
        <f t="shared" si="26"/>
        <v>43465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9">
        <f t="shared" si="26"/>
        <v>43465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9">
        <f t="shared" si="26"/>
        <v>43465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9">
        <f t="shared" si="26"/>
        <v>43465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9">
        <f t="shared" si="26"/>
        <v>43465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9">
        <f aca="true" t="shared" si="29" ref="C346:C409">endDate</f>
        <v>43465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9">
        <f t="shared" si="29"/>
        <v>43465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9">
        <f t="shared" si="29"/>
        <v>43465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9">
        <f t="shared" si="29"/>
        <v>43465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9">
        <f t="shared" si="29"/>
        <v>43465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154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9">
        <f t="shared" si="29"/>
        <v>43465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9">
        <f t="shared" si="29"/>
        <v>43465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9">
        <f t="shared" si="29"/>
        <v>43465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9">
        <f t="shared" si="29"/>
        <v>43465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154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9">
        <f t="shared" si="29"/>
        <v>43465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2449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9">
        <f t="shared" si="29"/>
        <v>43465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9">
        <f t="shared" si="29"/>
        <v>43465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9">
        <f t="shared" si="29"/>
        <v>43465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9">
        <f t="shared" si="29"/>
        <v>43465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9">
        <f t="shared" si="29"/>
        <v>43465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9">
        <f t="shared" si="29"/>
        <v>43465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9">
        <f t="shared" si="29"/>
        <v>43465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9">
        <f t="shared" si="29"/>
        <v>43465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9">
        <f t="shared" si="29"/>
        <v>43465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9">
        <f t="shared" si="29"/>
        <v>43465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9">
        <f t="shared" si="29"/>
        <v>43465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9">
        <f t="shared" si="29"/>
        <v>43465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9">
        <f t="shared" si="29"/>
        <v>43465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2603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9">
        <f t="shared" si="29"/>
        <v>43465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9">
        <f t="shared" si="29"/>
        <v>43465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9">
        <f t="shared" si="29"/>
        <v>43465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2603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9">
        <f t="shared" si="29"/>
        <v>43465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-3302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9">
        <f t="shared" si="29"/>
        <v>43465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9">
        <f t="shared" si="29"/>
        <v>43465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9">
        <f t="shared" si="29"/>
        <v>43465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9">
        <f t="shared" si="29"/>
        <v>43465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-3302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9">
        <f t="shared" si="29"/>
        <v>43465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9">
        <f t="shared" si="29"/>
        <v>43465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9">
        <f t="shared" si="29"/>
        <v>43465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9">
        <f t="shared" si="29"/>
        <v>43465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9">
        <f t="shared" si="29"/>
        <v>43465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9">
        <f t="shared" si="29"/>
        <v>43465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9">
        <f t="shared" si="29"/>
        <v>43465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9">
        <f t="shared" si="29"/>
        <v>43465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9">
        <f t="shared" si="29"/>
        <v>43465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9">
        <f t="shared" si="29"/>
        <v>43465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9">
        <f t="shared" si="29"/>
        <v>43465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9">
        <f t="shared" si="29"/>
        <v>43465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9">
        <f t="shared" si="29"/>
        <v>43465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308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9">
        <f t="shared" si="29"/>
        <v>43465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-2994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9">
        <f t="shared" si="29"/>
        <v>43465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9">
        <f t="shared" si="29"/>
        <v>43465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9">
        <f t="shared" si="29"/>
        <v>43465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-2994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9">
        <f t="shared" si="29"/>
        <v>43465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9">
        <f t="shared" si="29"/>
        <v>43465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9">
        <f t="shared" si="29"/>
        <v>43465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9">
        <f t="shared" si="29"/>
        <v>43465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9">
        <f t="shared" si="29"/>
        <v>43465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9">
        <f t="shared" si="29"/>
        <v>43465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9">
        <f t="shared" si="29"/>
        <v>43465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9">
        <f t="shared" si="29"/>
        <v>43465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9">
        <f t="shared" si="29"/>
        <v>43465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9">
        <f t="shared" si="29"/>
        <v>43465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9">
        <f t="shared" si="29"/>
        <v>43465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9">
        <f t="shared" si="29"/>
        <v>43465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9">
        <f t="shared" si="29"/>
        <v>43465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9">
        <f t="shared" si="29"/>
        <v>43465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9">
        <f t="shared" si="29"/>
        <v>43465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9">
        <f t="shared" si="29"/>
        <v>43465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9">
        <f aca="true" t="shared" si="32" ref="C410:C459">endDate</f>
        <v>43465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9">
        <f t="shared" si="32"/>
        <v>43465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9">
        <f t="shared" si="32"/>
        <v>43465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9">
        <f t="shared" si="32"/>
        <v>43465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9">
        <f t="shared" si="32"/>
        <v>43465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9">
        <f t="shared" si="32"/>
        <v>43465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9">
        <f t="shared" si="32"/>
        <v>43465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626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9">
        <f t="shared" si="32"/>
        <v>43465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9">
        <f t="shared" si="32"/>
        <v>43465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9">
        <f t="shared" si="32"/>
        <v>43465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9">
        <f t="shared" si="32"/>
        <v>43465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626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9">
        <f t="shared" si="32"/>
        <v>43465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2449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9">
        <f t="shared" si="32"/>
        <v>43465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9">
        <f t="shared" si="32"/>
        <v>43465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9">
        <f t="shared" si="32"/>
        <v>43465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9">
        <f t="shared" si="32"/>
        <v>43465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9">
        <f t="shared" si="32"/>
        <v>43465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9">
        <f t="shared" si="32"/>
        <v>43465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9">
        <f t="shared" si="32"/>
        <v>43465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9">
        <f t="shared" si="32"/>
        <v>43465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9">
        <f t="shared" si="32"/>
        <v>43465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9">
        <f t="shared" si="32"/>
        <v>43465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9">
        <f t="shared" si="32"/>
        <v>43465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9">
        <f t="shared" si="32"/>
        <v>43465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308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9">
        <f t="shared" si="32"/>
        <v>43465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3383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9">
        <f t="shared" si="32"/>
        <v>43465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9">
        <f t="shared" si="32"/>
        <v>43465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9">
        <f t="shared" si="32"/>
        <v>43465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3383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9">
        <f t="shared" si="32"/>
        <v>43465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9">
        <f t="shared" si="32"/>
        <v>43465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9">
        <f t="shared" si="32"/>
        <v>43465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9">
        <f t="shared" si="32"/>
        <v>43465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9">
        <f t="shared" si="32"/>
        <v>43465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9">
        <f t="shared" si="32"/>
        <v>43465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9">
        <f t="shared" si="32"/>
        <v>43465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9">
        <f t="shared" si="32"/>
        <v>43465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9">
        <f t="shared" si="32"/>
        <v>43465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9">
        <f t="shared" si="32"/>
        <v>43465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9">
        <f t="shared" si="32"/>
        <v>43465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9">
        <f t="shared" si="32"/>
        <v>43465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9">
        <f t="shared" si="32"/>
        <v>43465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9">
        <f t="shared" si="32"/>
        <v>43465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9">
        <f t="shared" si="32"/>
        <v>43465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9">
        <f t="shared" si="32"/>
        <v>43465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9">
        <f t="shared" si="32"/>
        <v>43465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9">
        <f t="shared" si="32"/>
        <v>43465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-26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9">
        <f t="shared" si="32"/>
        <v>43465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-26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9">
        <f t="shared" si="32"/>
        <v>43465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9">
        <f t="shared" si="32"/>
        <v>43465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9">
        <f t="shared" si="32"/>
        <v>43465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-26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2019-02-27T10:44:51Z</cp:lastPrinted>
  <dcterms:created xsi:type="dcterms:W3CDTF">2006-09-16T00:00:00Z</dcterms:created>
  <dcterms:modified xsi:type="dcterms:W3CDTF">2019-02-27T10:55:23Z</dcterms:modified>
  <cp:category/>
  <cp:version/>
  <cp:contentType/>
  <cp:contentStatus/>
</cp:coreProperties>
</file>