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62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<sst xmlns="http://schemas.openxmlformats.org/spreadsheetml/2006/main" count="1065" uniqueCount="876">
  <si>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</si>
  <si>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</si>
  <si>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</si>
  <si>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</si>
  <si>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</si>
  <si>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</si>
  <si>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</si>
  <si>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</si>
  <si>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</si>
  <si>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</si>
  <si>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</si>
  <si>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</si>
  <si>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</si>
  <si>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</si>
  <si>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</si>
  <si>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</si>
  <si>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</si>
  <si>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</si>
  <si>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</si>
  <si>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</si>
  <si>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</si>
  <si>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</si>
  <si>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</si>
  <si>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</si>
  <si>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</si>
  <si>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</si>
  <si>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</si>
  <si>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</si>
  <si>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</si>
  <si>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</si>
  <si>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</si>
  <si>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</si>
  <si>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</si>
  <si>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</si>
  <si>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</si>
  <si>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</si>
  <si>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</si>
  <si>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</si>
  <si>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</si>
  <si>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</si>
  <si>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</si>
  <si>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</si>
  <si>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</si>
  <si>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</si>
  <si>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</si>
  <si>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</si>
  <si>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</si>
  <si>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</si>
  <si>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</si>
  <si>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</si>
  <si>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</si>
  <si>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</si>
  <si>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</si>
  <si>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</si>
  <si>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</si>
  <si>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</si>
  <si>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</si>
  <si>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</si>
  <si>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</si>
  <si>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</si>
  <si>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</si>
  <si>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</si>
  <si>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</si>
  <si>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</si>
  <si>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</si>
  <si>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</si>
  <si>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</si>
  <si>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</si>
  <si>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</si>
  <si>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</si>
  <si>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</si>
  <si>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</si>
  <si>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</si>
  <si>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</si>
  <si>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</si>
  <si>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</si>
  <si>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</si>
  <si>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</si>
  <si>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</si>
  <si>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</si>
  <si>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</si>
  <si>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</si>
  <si>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</si>
  <si>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</si>
  <si>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</si>
  <si>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</si>
  <si>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</si>
  <si>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</si>
  <si>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</si>
  <si>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</si>
  <si>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</si>
  <si>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</si>
  <si>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</si>
  <si>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</si>
  <si>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</si>
  <si>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</si>
  <si>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</si>
  <si>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</si>
  <si>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</si>
  <si>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</si>
  <si>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</si>
  <si>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</si>
  <si>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</si>
  <si>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</si>
  <si>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</si>
  <si>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</si>
  <si>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</si>
  <si>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</si>
  <si>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</si>
  <si>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</si>
  <si>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</si>
  <si>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</si>
  <si>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</si>
  <si>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</si>
  <si>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</si>
  <si>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</si>
  <si>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</si>
  <si>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</si>
  <si>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</si>
  <si>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</si>
  <si>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</si>
  <si>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</si>
  <si>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</si>
  <si>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</si>
  <si>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</si>
  <si>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</si>
  <si>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</si>
  <si>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</si>
  <si>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</si>
  <si>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</si>
  <si>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</si>
  <si>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</si>
  <si>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</si>
  <si>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</si>
  <si>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</si>
  <si>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</si>
  <si>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</si>
  <si>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</si>
  <si>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</si>
  <si>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</si>
  <si>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</si>
  <si>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</si>
  <si>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</si>
  <si>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</si>
  <si>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</si>
  <si>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</si>
  <si>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</si>
  <si>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</si>
  <si>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</si>
  <si>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</si>
  <si>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</si>
  <si>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</si>
  <si>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</si>
  <si>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</si>
  <si>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</si>
  <si>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</si>
  <si>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</si>
  <si>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</si>
  <si>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</si>
  <si>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</si>
  <si>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</si>
  <si>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</si>
  <si>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</si>
  <si>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</si>
  <si>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</si>
  <si>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</si>
  <si>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</si>
  <si>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</si>
  <si>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</si>
  <si>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</si>
  <si>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</si>
  <si>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</si>
  <si>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</si>
  <si>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</si>
  <si>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</si>
  <si>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</si>
  <si>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</si>
  <si>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</si>
  <si>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</si>
  <si>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</si>
  <si>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</si>
  <si>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</si>
  <si>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</si>
  <si>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</si>
  <si>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</si>
  <si>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</si>
  <si>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</si>
  <si>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</si>
  <si>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</si>
  <si>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</si>
  <si>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</si>
  <si>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</si>
  <si>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</si>
  <si>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</si>
  <si>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</si>
  <si>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</si>
  <si>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</si>
  <si>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</si>
  <si>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</si>
  <si>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</si>
  <si>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</si>
  <si>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</si>
  <si>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</si>
  <si>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</si>
  <si>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</si>
  <si>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</si>
  <si>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</si>
  <si>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</si>
  <si>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</si>
  <si>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</si>
  <si>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</si>
  <si>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</si>
  <si>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</si>
  <si>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</si>
  <si>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</si>
  <si>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</si>
  <si>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</si>
  <si>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</si>
  <si>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</si>
  <si>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</si>
  <si>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</si>
  <si>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</si>
  <si>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</si>
  <si>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</si>
  <si>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</si>
  <si>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</si>
  <si>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</si>
  <si>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</si>
  <si>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</si>
  <si>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</si>
  <si>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</si>
  <si>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</si>
  <si>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</si>
  <si>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</si>
  <si>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</si>
  <si>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</si>
  <si>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</si>
  <si>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</si>
  <si>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</si>
  <si>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</si>
  <si>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</si>
  <si>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</si>
  <si>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</si>
  <si>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</si>
  <si>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</si>
  <si>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</si>
  <si>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</si>
  <si>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</si>
  <si>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</si>
  <si>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</si>
  <si>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</si>
  <si>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</si>
  <si>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</si>
  <si>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</si>
  <si>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</si>
  <si>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</si>
  <si>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</si>
  <si>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</si>
  <si>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</si>
  <si>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</si>
  <si>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</si>
  <si>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</si>
  <si>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</si>
  <si>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</si>
  <si>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</si>
  <si>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</si>
  <si>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</si>
  <si>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</si>
  <si>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</si>
  <si>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</si>
  <si>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</si>
  <si>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</si>
  <si>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</si>
  <si>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</si>
  <si>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</si>
  <si>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</si>
  <si>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</si>
  <si>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</si>
  <si>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</si>
  <si>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</si>
  <si>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</si>
  <si>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</si>
  <si>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</si>
  <si>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</si>
  <si>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</si>
  <si>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</si>
  <si>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</si>
  <si>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</si>
  <si>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</si>
  <si>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</si>
  <si>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</si>
  <si>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</si>
  <si>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</si>
  <si>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</si>
  <si>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</si>
  <si>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</si>
  <si>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</si>
  <si>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</si>
  <si>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</si>
  <si>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</si>
  <si>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</si>
  <si>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</si>
  <si>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</si>
  <si>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</si>
  <si>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</si>
  <si>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</si>
  <si>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</si>
  <si>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</si>
  <si>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</si>
  <si>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</si>
  <si>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</si>
  <si>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</si>
  <si>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</si>
  <si>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</si>
  <si>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</si>
  <si>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</si>
  <si>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</si>
  <si>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</si>
  <si>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</si>
  <si>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</si>
  <si>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</si>
  <si>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</si>
  <si>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</si>
  <si>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</si>
  <si>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</si>
  <si>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</si>
  <si>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</si>
  <si>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</si>
  <si>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</si>
  <si>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</si>
  <si>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</si>
  <si>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</si>
  <si>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</si>
  <si>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</si>
  <si>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</si>
  <si>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</si>
  <si>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</si>
  <si>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</si>
  <si>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</si>
  <si>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</si>
  <si>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</si>
  <si>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</si>
  <si>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</si>
  <si>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</si>
  <si>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</si>
  <si>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</si>
  <si>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</si>
  <si>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</si>
  <si>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</si>
  <si>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</si>
  <si>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</si>
  <si>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</si>
  <si>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</si>
  <si>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</si>
  <si>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</si>
  <si>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</si>
  <si>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</si>
  <si>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</si>
  <si>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</si>
  <si>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</si>
  <si>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</si>
  <si>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</si>
  <si>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</si>
  <si>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</si>
  <si>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</si>
  <si>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</si>
  <si>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</si>
  <si>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</si>
  <si>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</si>
  <si>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</si>
  <si>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</si>
  <si>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</si>
  <si>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</si>
  <si>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</si>
  <si>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</si>
  <si>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</si>
  <si>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</si>
  <si>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</si>
  <si>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</si>
  <si>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</si>
  <si>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</si>
  <si>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</si>
  <si>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</si>
  <si>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</si>
  <si>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</si>
  <si>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</si>
  <si>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</si>
  <si>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</si>
  <si>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</si>
  <si>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</si>
  <si>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</si>
  <si>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</si>
  <si>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</si>
  <si>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</si>
  <si>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</si>
  <si>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</si>
  <si>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</si>
  <si>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</si>
  <si>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</si>
  <si>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</si>
  <si>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</si>
  <si>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</si>
  <si>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</si>
  <si>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</si>
  <si>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</si>
  <si>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</si>
  <si>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</si>
  <si>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</si>
  <si>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</si>
  <si>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</si>
  <si>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</si>
  <si>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</si>
  <si>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</si>
  <si>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</si>
  <si>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</si>
  <si>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</si>
  <si>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</si>
  <si>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</si>
  <si>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</si>
  <si>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</si>
  <si>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</si>
  <si>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</si>
  <si>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</si>
  <si>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</si>
  <si>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</si>
  <si>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</si>
  <si>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</si>
  <si>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</si>
  <si>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</si>
  <si>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</si>
  <si>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</si>
  <si>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</si>
  <si>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</si>
  <si>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</si>
  <si>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</si>
  <si>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</si>
  <si>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</si>
  <si>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</si>
  <si>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</si>
  <si>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</si>
  <si>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</si>
  <si>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</si>
  <si>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</si>
  <si>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</si>
  <si>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</si>
  <si>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</si>
  <si>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</si>
  <si>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</si>
  <si>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</si>
  <si>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</si>
  <si>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</si>
  <si>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</si>
  <si>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</si>
  <si>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</si>
  <si>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</si>
  <si>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</si>
  <si>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</si>
  <si>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</si>
  <si>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</si>
  <si>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</si>
  <si>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</si>
  <si>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</si>
  <si>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</si>
  <si>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</si>
  <si>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</si>
  <si>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</si>
  <si>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</si>
  <si>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</si>
  <si>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</si>
  <si>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</si>
  <si>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</si>
  <si>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</si>
  <si>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</si>
  <si>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</si>
  <si>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</si>
  <si>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</si>
  <si>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</si>
  <si>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</si>
  <si>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</si>
  <si>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</si>
  <si>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</si>
  <si>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</si>
  <si>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</si>
  <si>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</si>
  <si>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</si>
  <si>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</si>
  <si>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</si>
  <si>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</si>
  <si>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</si>
  <si>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</si>
  <si>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</si>
  <si>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</si>
  <si>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</si>
  <si>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</si>
  <si>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</si>
  <si>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</si>
  <si>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</si>
  <si>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</si>
  <si>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</si>
  <si>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</si>
  <si>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</si>
  <si>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</si>
  <si>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</si>
  <si>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</si>
  <si>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</si>
  <si>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</si>
  <si>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</si>
  <si>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</si>
  <si>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</si>
  <si>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</si>
  <si>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</si>
  <si>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</si>
  <si>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</si>
  <si>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</si>
  <si>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</si>
  <si>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</si>
  <si>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</si>
  <si>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</si>
  <si>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</si>
  <si>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</si>
  <si>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</si>
  <si>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</si>
  <si>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</si>
  <si>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</si>
  <si>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</si>
  <si>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</si>
  <si>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</si>
  <si>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</si>
  <si>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</si>
  <si>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</si>
  <si>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</si>
  <si>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</si>
  <si>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</si>
  <si>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</si>
  <si>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</si>
  <si>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</si>
  <si>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</si>
  <si>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</si>
  <si>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</si>
  <si>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</si>
  <si>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</si>
  <si>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</si>
  <si>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</si>
  <si>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</si>
  <si>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</si>
  <si>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</si>
  <si>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</si>
  <si>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</si>
  <si>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</si>
  <si>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</si>
  <si>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</si>
  <si>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</si>
  <si>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</si>
  <si>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</si>
  <si>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</si>
  <si>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</si>
  <si>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</si>
  <si>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</si>
  <si>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</si>
  <si>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</si>
  <si>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</si>
  <si>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</si>
  <si>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</si>
  <si>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</si>
  <si>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</si>
  <si>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</si>
  <si>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</si>
  <si>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</si>
  <si>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</si>
  <si>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</si>
  <si>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</si>
  <si>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</si>
  <si>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</si>
  <si>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</si>
  <si>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</si>
  <si>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</si>
  <si>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</si>
  <si>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</si>
  <si>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</si>
  <si>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</si>
  <si>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</si>
  <si>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</si>
  <si>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</si>
  <si>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</si>
  <si>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</si>
  <si>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</si>
  <si>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</si>
  <si>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</si>
  <si>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</si>
  <si>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</si>
  <si>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</si>
  <si>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</si>
  <si>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</si>
  <si>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</si>
  <si>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</si>
  <si>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</si>
  <si>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</si>
  <si>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</si>
  <si>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</si>
  <si>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</si>
  <si>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</si>
  <si>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</si>
  <si>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</si>
  <si>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</si>
  <si>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</si>
  <si>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</si>
  <si>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</si>
  <si>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</si>
  <si>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</si>
  <si>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</si>
  <si>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</si>
  <si>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</si>
  <si>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</si>
  <si>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</si>
  <si>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</si>
  <si>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</si>
  <si>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</si>
  <si>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</si>
  <si>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</si>
  <si>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</si>
  <si>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</si>
  <si>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</si>
  <si>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</si>
  <si>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</si>
  <si>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</si>
  <si>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</si>
  <si>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</si>
  <si>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</si>
  <si>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</si>
  <si>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</si>
  <si>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</si>
  <si>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</si>
  <si>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</si>
  <si>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</si>
  <si>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</si>
  <si>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</si>
  <si>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</si>
  <si>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</si>
  <si>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</si>
  <si>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</si>
  <si>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</si>
  <si>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</si>
  <si>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</si>
  <si>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</si>
  <si>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</si>
  <si>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</si>
  <si>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</si>
  <si>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</si>
  <si>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</si>
  <si>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</si>
  <si>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</si>
  <si>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</si>
  <si>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</si>
  <si>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</si>
  <si>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</si>
  <si>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</si>
  <si>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</si>
  <si>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</si>
  <si>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</si>
  <si>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</si>
  <si>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</si>
  <si>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</si>
  <si>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</si>
  <si>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</si>
  <si>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</si>
  <si>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</si>
  <si>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</si>
  <si>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</si>
  <si>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</si>
  <si>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</si>
  <si>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</si>
  <si>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</si>
  <si>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</si>
  <si>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</si>
  <si>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</si>
  <si>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</si>
  <si>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</si>
  <si>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</si>
  <si>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</si>
  <si>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</si>
  <si>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</si>
  <si>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</si>
  <si>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</si>
  <si>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</si>
  <si>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</si>
  <si>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</si>
  <si>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</si>
  <si>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</si>
  <si>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</si>
  <si>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</si>
  <si>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</si>
  <si>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</si>
  <si>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</si>
  <si>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</si>
  <si>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</si>
  <si>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</si>
  <si>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</si>
  <si>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</si>
  <si>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</si>
  <si>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</si>
  <si>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</si>
  <si>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</si>
  <si>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</si>
  <si>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</si>
  <si>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</si>
  <si>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</si>
  <si>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</si>
  <si>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</si>
  <si>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</si>
  <si>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</si>
  <si>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</si>
  <si>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</si>
  <si>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</si>
  <si>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</si>
  <si>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</si>
  <si>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</si>
  <si>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</si>
  <si>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</si>
  <si>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</si>
  <si>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</si>
  <si>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</si>
  <si>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</si>
  <si>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</si>
  <si>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</si>
  <si>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</si>
  <si>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</si>
  <si>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</si>
  <si>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</si>
  <si>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</si>
  <si>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</si>
  <si>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</si>
  <si>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</si>
  <si>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</si>
  <si>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</si>
  <si>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</si>
  <si>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</si>
  <si>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</si>
  <si>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</si>
  <si>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</si>
  <si>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</si>
  <si>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</si>
  <si>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</si>
  <si>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</si>
  <si>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</si>
  <si>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</si>
  <si>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</si>
  <si>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</si>
  <si>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</si>
  <si>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</si>
  <si>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</si>
  <si>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</si>
  <si>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</si>
  <si>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</si>
  <si>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</si>
  <si>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</si>
  <si>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</si>
  <si>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</si>
  <si>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</si>
  <si>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</si>
  <si>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</si>
  <si>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</si>
  <si>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</si>
  <si>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</si>
  <si>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</si>
  <si>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</si>
  <si>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</si>
  <si>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</si>
  <si>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</si>
  <si>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</si>
  <si>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</si>
  <si>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</si>
  <si>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</si>
  <si>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</si>
  <si>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</si>
  <si>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</si>
  <si>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</si>
  <si>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</si>
  <si>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</si>
  <si>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</si>
  <si>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</si>
  <si>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</si>
  <si>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</si>
  <si>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</si>
  <si>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</si>
  <si>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</si>
  <si>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</si>
  <si>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</si>
  <si>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</si>
  <si>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</si>
  <si>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</si>
  <si>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</si>
  <si>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</si>
  <si>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</si>
  <si>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</si>
  <si>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</si>
  <si>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</si>
  <si>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</si>
  <si>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</si>
  <si>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</si>
  <si>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</si>
  <si>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</si>
  <si>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</si>
  <si>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</si>
  <si>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</si>
  <si>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</si>
  <si>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</si>
  <si>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</si>
  <si>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</si>
  <si>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</si>
  <si>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</si>
  <si>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</si>
  <si>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</si>
  <si>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</si>
  <si>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</si>
  <si>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</si>
  <si>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</si>
  <si>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</si>
  <si>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</si>
  <si>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</si>
  <si>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</si>
  <si>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</si>
  <si>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</si>
  <si>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</si>
  <si>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</si>
  <si>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</si>
  <si>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</si>
  <si>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</si>
  <si>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</si>
  <si>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</si>
  <si>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</si>
  <si>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</si>
  <si>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</si>
  <si>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</si>
  <si>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</si>
  <si>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</si>
  <si>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</si>
  <si>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</si>
  <si>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</si>
  <si>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</si>
  <si>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</si>
  <si>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</si>
  <si>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</si>
  <si>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</si>
  <si>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</si>
  <si>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</si>
  <si>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</si>
  <si>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</si>
  <si>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</si>
  <si>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</si>
  <si>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</si>
  <si>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</si>
  <si>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</si>
  <si>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</si>
  <si>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</si>
  <si>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</si>
  <si>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</si>
  <si>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</si>
  <si>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</si>
  <si>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" УЕБ МЕДИЯ ГРУП " АД</t>
  </si>
  <si>
    <t>Съставител: Нина Анастасова</t>
  </si>
  <si>
    <t>Ръководител: Александър Александров</t>
  </si>
  <si>
    <t>Нина Анастасова</t>
  </si>
  <si>
    <t>Александър Александров</t>
  </si>
  <si>
    <t>Съставител:Нина Анастасова</t>
  </si>
  <si>
    <t xml:space="preserve">Съставител: Нина Анастасова </t>
  </si>
  <si>
    <t xml:space="preserve"> Ръководите:Александър Александров</t>
  </si>
  <si>
    <t>Ръководител:Александър Александров</t>
  </si>
  <si>
    <t xml:space="preserve">                                    Съставител: Нина Анастасова                         </t>
  </si>
  <si>
    <t>01.01.2008-30.09.2008</t>
  </si>
  <si>
    <t>Дата на съставяне: 25.10.2008г.</t>
  </si>
  <si>
    <t xml:space="preserve">Дата на съставяне:          25.10.2008г.                             </t>
  </si>
  <si>
    <t xml:space="preserve">Дата  на съставяне: 25.10.2008 г.                                                                                                                               </t>
  </si>
  <si>
    <t xml:space="preserve">Дата на съставяне: 25.10.2008 г.                        </t>
  </si>
  <si>
    <t>Дата на съставяне:25.10.2008г.</t>
  </si>
  <si>
    <t>Дата на съставяне:25.10.2008 г.</t>
  </si>
  <si>
    <t>Дата на съставяне: 25.10.2008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</si>
</sst>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62">
      <selection activeCell="C69" sqref="C69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159</v>
      </c>
      <c r="F3" s="217" t="s">
        <v>2</v>
      </c>
      <c r="G3" s="172"/>
      <c r="H3" s="461">
        <v>131387286</v>
      </c>
    </row>
    <row r="4" spans="1:8" ht="15">
      <c r="A4" s="581" t="s">
        <v>3</v>
      </c>
      <c r="B4" s="587"/>
      <c r="C4" s="587"/>
      <c r="D4" s="587"/>
      <c r="E4" s="504" t="s">
        <v>858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1420</v>
      </c>
      <c r="H11" s="152">
        <v>1420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1420</v>
      </c>
      <c r="H12" s="153">
        <v>1420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</v>
      </c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15</v>
      </c>
      <c r="D16" s="151">
        <v>18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61</v>
      </c>
      <c r="D17" s="151">
        <v>87</v>
      </c>
      <c r="E17" s="243" t="s">
        <v>46</v>
      </c>
      <c r="F17" s="245" t="s">
        <v>47</v>
      </c>
      <c r="G17" s="154">
        <f>G11+G14+G15+G16</f>
        <v>1420</v>
      </c>
      <c r="H17" s="154">
        <f>H11+H14+H15+H16</f>
        <v>1420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77</v>
      </c>
      <c r="D18" s="151">
        <v>75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157</v>
      </c>
      <c r="D19" s="155">
        <f>SUM(D11:D18)</f>
        <v>180</v>
      </c>
      <c r="E19" s="237" t="s">
        <v>53</v>
      </c>
      <c r="F19" s="242" t="s">
        <v>54</v>
      </c>
      <c r="G19" s="152">
        <v>53</v>
      </c>
      <c r="H19" s="152">
        <v>53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5</v>
      </c>
      <c r="H21" s="156">
        <f>SUM(H22:H24)</f>
        <v>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5</v>
      </c>
      <c r="H22" s="152">
        <v>2</v>
      </c>
    </row>
    <row r="23" spans="1:13" ht="15">
      <c r="A23" s="235" t="s">
        <v>66</v>
      </c>
      <c r="B23" s="241" t="s">
        <v>67</v>
      </c>
      <c r="C23" s="151">
        <v>265</v>
      </c>
      <c r="D23" s="151">
        <v>4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8</v>
      </c>
      <c r="D24" s="151">
        <v>79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58</v>
      </c>
      <c r="H25" s="154">
        <f>H19+H20+H21</f>
        <v>55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1592</v>
      </c>
      <c r="D26" s="151">
        <v>942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1865</v>
      </c>
      <c r="D27" s="155">
        <f>SUM(D23:D26)</f>
        <v>1025</v>
      </c>
      <c r="E27" s="253" t="s">
        <v>83</v>
      </c>
      <c r="F27" s="242" t="s">
        <v>84</v>
      </c>
      <c r="G27" s="154">
        <f>SUM(G28:G30)</f>
        <v>43</v>
      </c>
      <c r="H27" s="154">
        <f>SUM(H28:H30)</f>
        <v>19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43</v>
      </c>
      <c r="H28" s="152">
        <v>19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106</v>
      </c>
      <c r="H31" s="152">
        <v>27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149</v>
      </c>
      <c r="H33" s="154">
        <f>H27+H31+H32</f>
        <v>46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1627</v>
      </c>
      <c r="H36" s="154">
        <f>H25+H17+H33</f>
        <v>1521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1250</v>
      </c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1250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27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2022</v>
      </c>
      <c r="D55" s="155">
        <f>D19+D20+D21+D27+D32+D45+D51+D53+D54</f>
        <v>1205</v>
      </c>
      <c r="E55" s="237" t="s">
        <v>172</v>
      </c>
      <c r="F55" s="261" t="s">
        <v>173</v>
      </c>
      <c r="G55" s="154">
        <f>G49+G51+G52+G53+G54</f>
        <v>1250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199</v>
      </c>
      <c r="H61" s="154">
        <f>SUM(H62:H68)</f>
        <v>201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</v>
      </c>
      <c r="H62" s="152">
        <v>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3</v>
      </c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157</v>
      </c>
      <c r="H64" s="152">
        <v>179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19</v>
      </c>
      <c r="H66" s="152">
        <v>10</v>
      </c>
    </row>
    <row r="67" spans="1:8" ht="15">
      <c r="A67" s="235" t="s">
        <v>207</v>
      </c>
      <c r="B67" s="241" t="s">
        <v>208</v>
      </c>
      <c r="C67" s="151">
        <v>59</v>
      </c>
      <c r="D67" s="151">
        <v>71</v>
      </c>
      <c r="E67" s="237" t="s">
        <v>209</v>
      </c>
      <c r="F67" s="242" t="s">
        <v>210</v>
      </c>
      <c r="G67" s="152">
        <v>6</v>
      </c>
      <c r="H67" s="152">
        <v>3</v>
      </c>
    </row>
    <row r="68" spans="1:8" ht="15">
      <c r="A68" s="235" t="s">
        <v>211</v>
      </c>
      <c r="B68" s="241" t="s">
        <v>212</v>
      </c>
      <c r="C68" s="151">
        <v>167</v>
      </c>
      <c r="D68" s="151">
        <v>58</v>
      </c>
      <c r="E68" s="237" t="s">
        <v>213</v>
      </c>
      <c r="F68" s="242" t="s">
        <v>214</v>
      </c>
      <c r="G68" s="152">
        <v>8</v>
      </c>
      <c r="H68" s="152">
        <v>3</v>
      </c>
    </row>
    <row r="69" spans="1:8" ht="15">
      <c r="A69" s="235" t="s">
        <v>215</v>
      </c>
      <c r="B69" s="241" t="s">
        <v>216</v>
      </c>
      <c r="C69" s="151">
        <v>17</v>
      </c>
      <c r="D69" s="151"/>
      <c r="E69" s="251" t="s">
        <v>78</v>
      </c>
      <c r="F69" s="242" t="s">
        <v>217</v>
      </c>
      <c r="G69" s="152">
        <v>8</v>
      </c>
      <c r="H69" s="152">
        <v>7</v>
      </c>
    </row>
    <row r="70" spans="1:8" ht="25.5">
      <c r="A70" s="235" t="s">
        <v>218</v>
      </c>
      <c r="B70" s="241" t="s">
        <v>219</v>
      </c>
      <c r="C70" s="151">
        <v>10</v>
      </c>
      <c r="D70" s="151">
        <v>7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207</v>
      </c>
      <c r="H71" s="161">
        <f>H59+H60+H61+H69+H70</f>
        <v>208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103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356</v>
      </c>
      <c r="D75" s="155">
        <f>SUM(D67:D74)</f>
        <v>136</v>
      </c>
      <c r="E75" s="251" t="s">
        <v>160</v>
      </c>
      <c r="F75" s="245" t="s">
        <v>234</v>
      </c>
      <c r="G75" s="152">
        <v>12</v>
      </c>
      <c r="H75" s="152">
        <v>14</v>
      </c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219</v>
      </c>
      <c r="H79" s="162">
        <f>H71+H74+H75+H76</f>
        <v>222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14</v>
      </c>
      <c r="D88" s="151">
        <v>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668</v>
      </c>
      <c r="D89" s="151">
        <v>375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9</v>
      </c>
      <c r="D90" s="151">
        <v>13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692</v>
      </c>
      <c r="D91" s="155">
        <f>SUM(D87:D90)</f>
        <v>398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26</v>
      </c>
      <c r="D92" s="151">
        <v>4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1074</v>
      </c>
      <c r="D93" s="155">
        <f>D64+D75+D84+D91+D92</f>
        <v>538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3096</v>
      </c>
      <c r="D94" s="164">
        <f>D93+D55</f>
        <v>1743</v>
      </c>
      <c r="E94" s="449" t="s">
        <v>270</v>
      </c>
      <c r="F94" s="289" t="s">
        <v>271</v>
      </c>
      <c r="G94" s="165">
        <f>G36+G39+G55+G79</f>
        <v>3096</v>
      </c>
      <c r="H94" s="165">
        <f>H36+H39+H55+H79</f>
        <v>1743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5" t="s">
        <v>859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860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portrait" paperSize="9" scale="4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G28" sqref="G2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 </v>
      </c>
      <c r="C2" s="590"/>
      <c r="D2" s="590"/>
      <c r="E2" s="590"/>
      <c r="F2" s="576" t="s">
        <v>2</v>
      </c>
      <c r="G2" s="576"/>
      <c r="H2" s="526">
        <f>'справка №1-БАЛАНС'!H3</f>
        <v>131387286</v>
      </c>
    </row>
    <row r="3" spans="1:8" ht="15">
      <c r="A3" s="467" t="s">
        <v>274</v>
      </c>
      <c r="B3" s="590" t="str">
        <f>'справка №1-БАЛАНС'!E4</f>
        <v>    " УЕБ МЕДИЯ ГРУП " АД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1" t="str">
        <f>'справка №1-БАЛАНС'!E5</f>
        <v>01.01.2008-30.09.2008</v>
      </c>
      <c r="C4" s="591"/>
      <c r="D4" s="591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163</v>
      </c>
      <c r="D9" s="46">
        <v>2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453</v>
      </c>
      <c r="D10" s="46">
        <v>276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46</v>
      </c>
      <c r="D11" s="46">
        <v>32</v>
      </c>
      <c r="E11" s="300" t="s">
        <v>292</v>
      </c>
      <c r="F11" s="549" t="s">
        <v>293</v>
      </c>
      <c r="G11" s="550">
        <v>896</v>
      </c>
      <c r="H11" s="550">
        <v>350</v>
      </c>
    </row>
    <row r="12" spans="1:8" ht="12">
      <c r="A12" s="298" t="s">
        <v>294</v>
      </c>
      <c r="B12" s="299" t="s">
        <v>295</v>
      </c>
      <c r="C12" s="46">
        <v>90</v>
      </c>
      <c r="D12" s="46">
        <v>42</v>
      </c>
      <c r="E12" s="300" t="s">
        <v>78</v>
      </c>
      <c r="F12" s="549" t="s">
        <v>296</v>
      </c>
      <c r="G12" s="550">
        <v>43</v>
      </c>
      <c r="H12" s="550">
        <v>28</v>
      </c>
    </row>
    <row r="13" spans="1:18" ht="12">
      <c r="A13" s="298" t="s">
        <v>297</v>
      </c>
      <c r="B13" s="299" t="s">
        <v>298</v>
      </c>
      <c r="C13" s="46">
        <v>20</v>
      </c>
      <c r="D13" s="46">
        <v>11</v>
      </c>
      <c r="E13" s="301" t="s">
        <v>51</v>
      </c>
      <c r="F13" s="551" t="s">
        <v>299</v>
      </c>
      <c r="G13" s="548">
        <f>SUM(G9:G12)</f>
        <v>939</v>
      </c>
      <c r="H13" s="548">
        <f>SUM(H9:H12)</f>
        <v>378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20</v>
      </c>
      <c r="D16" s="47">
        <v>5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792</v>
      </c>
      <c r="D19" s="49">
        <f>SUM(D9:D15)+D16</f>
        <v>368</v>
      </c>
      <c r="E19" s="304" t="s">
        <v>316</v>
      </c>
      <c r="F19" s="552" t="s">
        <v>317</v>
      </c>
      <c r="G19" s="550">
        <v>19</v>
      </c>
      <c r="H19" s="550">
        <v>10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55</v>
      </c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>
        <v>1</v>
      </c>
      <c r="H23" s="550">
        <v>1</v>
      </c>
    </row>
    <row r="24" spans="1:18" ht="24">
      <c r="A24" s="298" t="s">
        <v>331</v>
      </c>
      <c r="B24" s="305" t="s">
        <v>332</v>
      </c>
      <c r="C24" s="46">
        <v>1</v>
      </c>
      <c r="D24" s="46"/>
      <c r="E24" s="301" t="s">
        <v>103</v>
      </c>
      <c r="F24" s="554" t="s">
        <v>333</v>
      </c>
      <c r="G24" s="548">
        <f>SUM(G19:G23)</f>
        <v>20</v>
      </c>
      <c r="H24" s="548">
        <f>SUM(H19:H23)</f>
        <v>11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5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61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336</v>
      </c>
      <c r="B28" s="293" t="s">
        <v>337</v>
      </c>
      <c r="C28" s="50">
        <f>C26+C19</f>
        <v>853</v>
      </c>
      <c r="D28" s="50">
        <f>D26+D19</f>
        <v>369</v>
      </c>
      <c r="E28" s="127" t="s">
        <v>338</v>
      </c>
      <c r="F28" s="554" t="s">
        <v>339</v>
      </c>
      <c r="G28" s="548">
        <f>G13+G15+G24</f>
        <v>959</v>
      </c>
      <c r="H28" s="548">
        <f>H13+H15+H24</f>
        <v>389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106</v>
      </c>
      <c r="D30" s="50">
        <f>IF((H28-D28)&gt;0,H28-D28,0)</f>
        <v>20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853</v>
      </c>
      <c r="D33" s="49">
        <f>D28-D31+D32</f>
        <v>369</v>
      </c>
      <c r="E33" s="127" t="s">
        <v>352</v>
      </c>
      <c r="F33" s="554" t="s">
        <v>353</v>
      </c>
      <c r="G33" s="53">
        <f>G32-G31+G28</f>
        <v>959</v>
      </c>
      <c r="H33" s="53">
        <f>H32-H31+H28</f>
        <v>389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106</v>
      </c>
      <c r="D34" s="50">
        <f>IF((H33-D33)&gt;0,H33-D33,0)</f>
        <v>20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24">
      <c r="A39" s="312" t="s">
        <v>366</v>
      </c>
      <c r="B39" s="129" t="s">
        <v>367</v>
      </c>
      <c r="C39" s="460">
        <f>+IF((G33-C33-C35)&gt;0,G33-C33-C35,0)</f>
        <v>106</v>
      </c>
      <c r="D39" s="460">
        <f>+IF((H33-D33-D35)&gt;0,H33-D33-D35,0)</f>
        <v>20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106</v>
      </c>
      <c r="D41" s="52">
        <f>IF(H39=0,IF(D39-D40&gt;0,D39-D40+H40,0),IF(H39-H40&lt;0,H40-H39+D39,0))</f>
        <v>20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959</v>
      </c>
      <c r="D42" s="53">
        <f>D33+D35+D39</f>
        <v>389</v>
      </c>
      <c r="E42" s="128" t="s">
        <v>379</v>
      </c>
      <c r="F42" s="129" t="s">
        <v>380</v>
      </c>
      <c r="G42" s="53">
        <f>G39+G33</f>
        <v>959</v>
      </c>
      <c r="H42" s="53">
        <f>H39+H33</f>
        <v>389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856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39746</v>
      </c>
      <c r="C48" s="427" t="s">
        <v>381</v>
      </c>
      <c r="D48" s="588" t="s">
        <v>861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9" t="s">
        <v>862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8">
      <selection activeCell="C43" sqref="C4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</v>
      </c>
      <c r="C4" s="541" t="s">
        <v>2</v>
      </c>
      <c r="D4" s="541">
        <f>'справка №1-БАЛАНС'!H3</f>
        <v>131387286</v>
      </c>
      <c r="E4" s="323"/>
      <c r="F4" s="323"/>
    </row>
    <row r="5" spans="1:4" ht="15">
      <c r="A5" s="470" t="s">
        <v>274</v>
      </c>
      <c r="B5" s="470" t="str">
        <f>'справка №1-БАЛАНС'!E4</f>
        <v>    " УЕБ МЕДИЯ ГРУП " АД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01.01.2008-30.09.2008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1026</v>
      </c>
      <c r="D10" s="54">
        <v>427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-626</v>
      </c>
      <c r="D11" s="54">
        <v>-195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-292</v>
      </c>
      <c r="D13" s="54">
        <v>-230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-18</v>
      </c>
      <c r="D14" s="54">
        <v>-38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1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6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97</v>
      </c>
      <c r="D20" s="55">
        <f>SUM(D10:D19)</f>
        <v>-36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-1013</v>
      </c>
      <c r="D22" s="54">
        <v>-9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1250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-52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-3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182</v>
      </c>
      <c r="D32" s="55">
        <f>SUM(D22:D31)</f>
        <v>-9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>
        <v>90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15</v>
      </c>
      <c r="D39" s="54">
        <v>18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15</v>
      </c>
      <c r="D42" s="55">
        <f>SUM(D34:D41)</f>
        <v>108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294</v>
      </c>
      <c r="D43" s="55">
        <f>D42+D32+D20</f>
        <v>63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398</v>
      </c>
      <c r="D44" s="132">
        <v>381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692</v>
      </c>
      <c r="D45" s="55">
        <f>D44+D43</f>
        <v>444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15</v>
      </c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677</v>
      </c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863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860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2">
      <selection activeCell="H20" sqref="H20"/>
    </sheetView>
  </sheetViews>
  <sheetFormatPr defaultColWidth="9.0039062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79" t="s">
        <v>459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131387286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    " УЕБ МЕДИЯ ГРУП " АД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01.01.2008-30.09.2008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1420</v>
      </c>
      <c r="D11" s="58">
        <f>'справка №1-БАЛАНС'!H19</f>
        <v>53</v>
      </c>
      <c r="E11" s="58">
        <f>'справка №1-БАЛАНС'!H20</f>
        <v>0</v>
      </c>
      <c r="F11" s="58">
        <f>'справка №1-БАЛАНС'!H22</f>
        <v>2</v>
      </c>
      <c r="G11" s="58">
        <f>'справка №1-БАЛАНС'!H23</f>
        <v>0</v>
      </c>
      <c r="H11" s="60"/>
      <c r="I11" s="58">
        <f>'справка №1-БАЛАНС'!H28+'справка №1-БАЛАНС'!H31</f>
        <v>46</v>
      </c>
      <c r="J11" s="58">
        <f>'справка №1-БАЛАНС'!H29+'справка №1-БАЛАНС'!H32</f>
        <v>0</v>
      </c>
      <c r="K11" s="60"/>
      <c r="L11" s="344">
        <f>SUM(C11:K11)</f>
        <v>1521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1420</v>
      </c>
      <c r="D15" s="61">
        <f aca="true" t="shared" si="2" ref="D15:M15">D11+D12</f>
        <v>53</v>
      </c>
      <c r="E15" s="61">
        <f t="shared" si="2"/>
        <v>0</v>
      </c>
      <c r="F15" s="61">
        <f t="shared" si="2"/>
        <v>2</v>
      </c>
      <c r="G15" s="61">
        <f t="shared" si="2"/>
        <v>0</v>
      </c>
      <c r="H15" s="61">
        <f t="shared" si="2"/>
        <v>0</v>
      </c>
      <c r="I15" s="61">
        <f t="shared" si="2"/>
        <v>46</v>
      </c>
      <c r="J15" s="61">
        <f t="shared" si="2"/>
        <v>0</v>
      </c>
      <c r="K15" s="61">
        <f t="shared" si="2"/>
        <v>0</v>
      </c>
      <c r="L15" s="344">
        <f t="shared" si="1"/>
        <v>1521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106</v>
      </c>
      <c r="J16" s="345">
        <f>+'справка №1-БАЛАНС'!G32</f>
        <v>0</v>
      </c>
      <c r="K16" s="60"/>
      <c r="L16" s="344">
        <f t="shared" si="1"/>
        <v>106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3</v>
      </c>
      <c r="G17" s="62">
        <f t="shared" si="3"/>
        <v>0</v>
      </c>
      <c r="H17" s="62">
        <f t="shared" si="3"/>
        <v>0</v>
      </c>
      <c r="I17" s="62">
        <f t="shared" si="3"/>
        <v>-3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>
        <v>3</v>
      </c>
      <c r="G19" s="60"/>
      <c r="H19" s="60"/>
      <c r="I19" s="60">
        <v>-3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1420</v>
      </c>
      <c r="D29" s="59">
        <f aca="true" t="shared" si="6" ref="D29:M29">D17+D20+D21+D24+D28+D27+D15+D16</f>
        <v>53</v>
      </c>
      <c r="E29" s="59">
        <f t="shared" si="6"/>
        <v>0</v>
      </c>
      <c r="F29" s="59">
        <f t="shared" si="6"/>
        <v>5</v>
      </c>
      <c r="G29" s="59">
        <f t="shared" si="6"/>
        <v>0</v>
      </c>
      <c r="H29" s="59">
        <f t="shared" si="6"/>
        <v>0</v>
      </c>
      <c r="I29" s="59">
        <f t="shared" si="6"/>
        <v>149</v>
      </c>
      <c r="J29" s="59">
        <f t="shared" si="6"/>
        <v>0</v>
      </c>
      <c r="K29" s="59">
        <f t="shared" si="6"/>
        <v>0</v>
      </c>
      <c r="L29" s="344">
        <f t="shared" si="1"/>
        <v>1627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1420</v>
      </c>
      <c r="D32" s="59">
        <f t="shared" si="7"/>
        <v>53</v>
      </c>
      <c r="E32" s="59">
        <f t="shared" si="7"/>
        <v>0</v>
      </c>
      <c r="F32" s="59">
        <f t="shared" si="7"/>
        <v>5</v>
      </c>
      <c r="G32" s="59">
        <f t="shared" si="7"/>
        <v>0</v>
      </c>
      <c r="H32" s="59">
        <f t="shared" si="7"/>
        <v>0</v>
      </c>
      <c r="I32" s="59">
        <f t="shared" si="7"/>
        <v>149</v>
      </c>
      <c r="J32" s="59">
        <f t="shared" si="7"/>
        <v>0</v>
      </c>
      <c r="K32" s="59">
        <f t="shared" si="7"/>
        <v>0</v>
      </c>
      <c r="L32" s="344">
        <f t="shared" si="1"/>
        <v>1627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80" t="s">
        <v>864</v>
      </c>
      <c r="E38" s="580"/>
      <c r="F38" s="580"/>
      <c r="G38" s="580"/>
      <c r="H38" s="580"/>
      <c r="I38" s="580"/>
      <c r="J38" s="15" t="s">
        <v>865</v>
      </c>
      <c r="K38" s="15"/>
      <c r="L38" s="580"/>
      <c r="M38" s="58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1">
      <selection activeCell="L26" sqref="L2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383</v>
      </c>
      <c r="B2" s="609"/>
      <c r="C2" s="610" t="str">
        <f>'справка №1-БАЛАНС'!E3</f>
        <v> 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131387286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01.01.2008-30.09.2008</v>
      </c>
      <c r="D3" s="611"/>
      <c r="E3" s="611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9" t="s">
        <v>528</v>
      </c>
      <c r="R5" s="599" t="s">
        <v>529</v>
      </c>
    </row>
    <row r="6" spans="1:18" s="100" customFormat="1" ht="60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0"/>
      <c r="R6" s="600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>
        <v>4</v>
      </c>
      <c r="F13" s="189"/>
      <c r="G13" s="74">
        <f t="shared" si="2"/>
        <v>4</v>
      </c>
      <c r="H13" s="65"/>
      <c r="I13" s="65"/>
      <c r="J13" s="74">
        <f t="shared" si="3"/>
        <v>4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24</v>
      </c>
      <c r="E14" s="189"/>
      <c r="F14" s="189"/>
      <c r="G14" s="74">
        <f t="shared" si="2"/>
        <v>24</v>
      </c>
      <c r="H14" s="65"/>
      <c r="I14" s="65"/>
      <c r="J14" s="74">
        <f t="shared" si="3"/>
        <v>24</v>
      </c>
      <c r="K14" s="65">
        <v>6</v>
      </c>
      <c r="L14" s="65">
        <v>3</v>
      </c>
      <c r="M14" s="65"/>
      <c r="N14" s="74">
        <f t="shared" si="4"/>
        <v>9</v>
      </c>
      <c r="O14" s="65"/>
      <c r="P14" s="65"/>
      <c r="Q14" s="74">
        <f t="shared" si="0"/>
        <v>9</v>
      </c>
      <c r="R14" s="74">
        <f t="shared" si="1"/>
        <v>15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853</v>
      </c>
      <c r="B15" s="374" t="s">
        <v>854</v>
      </c>
      <c r="C15" s="456" t="s">
        <v>855</v>
      </c>
      <c r="D15" s="457">
        <v>87</v>
      </c>
      <c r="E15" s="457">
        <v>741</v>
      </c>
      <c r="F15" s="457">
        <v>767</v>
      </c>
      <c r="G15" s="74">
        <f t="shared" si="2"/>
        <v>61</v>
      </c>
      <c r="H15" s="458"/>
      <c r="I15" s="458"/>
      <c r="J15" s="74">
        <f t="shared" si="3"/>
        <v>61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61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100</v>
      </c>
      <c r="E16" s="189">
        <v>27</v>
      </c>
      <c r="F16" s="189">
        <v>9</v>
      </c>
      <c r="G16" s="74">
        <f t="shared" si="2"/>
        <v>118</v>
      </c>
      <c r="H16" s="65"/>
      <c r="I16" s="65"/>
      <c r="J16" s="74">
        <f t="shared" si="3"/>
        <v>118</v>
      </c>
      <c r="K16" s="65">
        <v>25</v>
      </c>
      <c r="L16" s="65">
        <v>16</v>
      </c>
      <c r="M16" s="65"/>
      <c r="N16" s="74">
        <f t="shared" si="4"/>
        <v>41</v>
      </c>
      <c r="O16" s="65"/>
      <c r="P16" s="65"/>
      <c r="Q16" s="74">
        <f aca="true" t="shared" si="5" ref="Q16:Q25">N16+O16-P16</f>
        <v>41</v>
      </c>
      <c r="R16" s="74">
        <f aca="true" t="shared" si="6" ref="R16:R25">J16-Q16</f>
        <v>77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211</v>
      </c>
      <c r="E17" s="194">
        <f>SUM(E9:E16)</f>
        <v>772</v>
      </c>
      <c r="F17" s="194">
        <f>SUM(F9:F16)</f>
        <v>776</v>
      </c>
      <c r="G17" s="74">
        <f t="shared" si="2"/>
        <v>207</v>
      </c>
      <c r="H17" s="75">
        <f>SUM(H9:H16)</f>
        <v>0</v>
      </c>
      <c r="I17" s="75">
        <f>SUM(I9:I16)</f>
        <v>0</v>
      </c>
      <c r="J17" s="74">
        <f t="shared" si="3"/>
        <v>207</v>
      </c>
      <c r="K17" s="75">
        <f>SUM(K9:K16)</f>
        <v>31</v>
      </c>
      <c r="L17" s="75">
        <f>SUM(L9:L16)</f>
        <v>19</v>
      </c>
      <c r="M17" s="75">
        <f>SUM(M9:M16)</f>
        <v>0</v>
      </c>
      <c r="N17" s="74">
        <f t="shared" si="4"/>
        <v>50</v>
      </c>
      <c r="O17" s="75">
        <f>SUM(O9:O16)</f>
        <v>0</v>
      </c>
      <c r="P17" s="75">
        <f>SUM(P9:P16)</f>
        <v>0</v>
      </c>
      <c r="Q17" s="74">
        <f t="shared" si="5"/>
        <v>50</v>
      </c>
      <c r="R17" s="74">
        <f t="shared" si="6"/>
        <v>157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5</v>
      </c>
      <c r="E21" s="189">
        <v>283</v>
      </c>
      <c r="F21" s="189"/>
      <c r="G21" s="74">
        <f t="shared" si="2"/>
        <v>288</v>
      </c>
      <c r="H21" s="65"/>
      <c r="I21" s="65"/>
      <c r="J21" s="74">
        <f t="shared" si="3"/>
        <v>288</v>
      </c>
      <c r="K21" s="65">
        <v>3</v>
      </c>
      <c r="L21" s="65">
        <v>20</v>
      </c>
      <c r="M21" s="65"/>
      <c r="N21" s="74">
        <f t="shared" si="4"/>
        <v>23</v>
      </c>
      <c r="O21" s="65"/>
      <c r="P21" s="65"/>
      <c r="Q21" s="74">
        <f t="shared" si="5"/>
        <v>23</v>
      </c>
      <c r="R21" s="74">
        <f t="shared" si="6"/>
        <v>265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109</v>
      </c>
      <c r="E22" s="189">
        <v>19</v>
      </c>
      <c r="F22" s="189">
        <v>104</v>
      </c>
      <c r="G22" s="74">
        <f t="shared" si="2"/>
        <v>24</v>
      </c>
      <c r="H22" s="65"/>
      <c r="I22" s="65"/>
      <c r="J22" s="74">
        <f t="shared" si="3"/>
        <v>24</v>
      </c>
      <c r="K22" s="65">
        <v>13</v>
      </c>
      <c r="L22" s="65">
        <v>3</v>
      </c>
      <c r="M22" s="65"/>
      <c r="N22" s="74">
        <f t="shared" si="4"/>
        <v>16</v>
      </c>
      <c r="O22" s="65"/>
      <c r="P22" s="65"/>
      <c r="Q22" s="74">
        <f t="shared" si="5"/>
        <v>16</v>
      </c>
      <c r="R22" s="74">
        <f t="shared" si="6"/>
        <v>8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951</v>
      </c>
      <c r="E24" s="189">
        <v>672</v>
      </c>
      <c r="F24" s="189">
        <v>5</v>
      </c>
      <c r="G24" s="74">
        <f t="shared" si="2"/>
        <v>1618</v>
      </c>
      <c r="H24" s="65"/>
      <c r="I24" s="65"/>
      <c r="J24" s="74">
        <f t="shared" si="3"/>
        <v>1618</v>
      </c>
      <c r="K24" s="65">
        <v>22</v>
      </c>
      <c r="L24" s="65">
        <v>4</v>
      </c>
      <c r="M24" s="65"/>
      <c r="N24" s="74">
        <f t="shared" si="4"/>
        <v>26</v>
      </c>
      <c r="O24" s="65"/>
      <c r="P24" s="65"/>
      <c r="Q24" s="74">
        <f t="shared" si="5"/>
        <v>26</v>
      </c>
      <c r="R24" s="74">
        <f t="shared" si="6"/>
        <v>1592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1065</v>
      </c>
      <c r="E25" s="190">
        <f aca="true" t="shared" si="7" ref="E25:P25">SUM(E21:E24)</f>
        <v>974</v>
      </c>
      <c r="F25" s="190">
        <f t="shared" si="7"/>
        <v>109</v>
      </c>
      <c r="G25" s="67">
        <f t="shared" si="2"/>
        <v>1930</v>
      </c>
      <c r="H25" s="66">
        <f t="shared" si="7"/>
        <v>0</v>
      </c>
      <c r="I25" s="66">
        <f t="shared" si="7"/>
        <v>0</v>
      </c>
      <c r="J25" s="67">
        <f t="shared" si="3"/>
        <v>1930</v>
      </c>
      <c r="K25" s="66">
        <f t="shared" si="7"/>
        <v>38</v>
      </c>
      <c r="L25" s="66">
        <f t="shared" si="7"/>
        <v>27</v>
      </c>
      <c r="M25" s="66">
        <f t="shared" si="7"/>
        <v>0</v>
      </c>
      <c r="N25" s="67">
        <f t="shared" si="4"/>
        <v>65</v>
      </c>
      <c r="O25" s="66">
        <f t="shared" si="7"/>
        <v>0</v>
      </c>
      <c r="P25" s="66">
        <f t="shared" si="7"/>
        <v>0</v>
      </c>
      <c r="Q25" s="67">
        <f t="shared" si="5"/>
        <v>65</v>
      </c>
      <c r="R25" s="67">
        <f t="shared" si="6"/>
        <v>1865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1276</v>
      </c>
      <c r="E40" s="438">
        <f>E17+E18+E19+E25+E38+E39</f>
        <v>1746</v>
      </c>
      <c r="F40" s="438">
        <f aca="true" t="shared" si="13" ref="F40:R40">F17+F18+F19+F25+F38+F39</f>
        <v>885</v>
      </c>
      <c r="G40" s="438">
        <f t="shared" si="13"/>
        <v>2137</v>
      </c>
      <c r="H40" s="438">
        <f t="shared" si="13"/>
        <v>0</v>
      </c>
      <c r="I40" s="438">
        <f t="shared" si="13"/>
        <v>0</v>
      </c>
      <c r="J40" s="438">
        <f t="shared" si="13"/>
        <v>2137</v>
      </c>
      <c r="K40" s="438">
        <f t="shared" si="13"/>
        <v>69</v>
      </c>
      <c r="L40" s="438">
        <f t="shared" si="13"/>
        <v>46</v>
      </c>
      <c r="M40" s="438">
        <f t="shared" si="13"/>
        <v>0</v>
      </c>
      <c r="N40" s="438">
        <f t="shared" si="13"/>
        <v>115</v>
      </c>
      <c r="O40" s="438">
        <f t="shared" si="13"/>
        <v>0</v>
      </c>
      <c r="P40" s="438">
        <f t="shared" si="13"/>
        <v>0</v>
      </c>
      <c r="Q40" s="438">
        <f t="shared" si="13"/>
        <v>115</v>
      </c>
      <c r="R40" s="438">
        <f t="shared" si="13"/>
        <v>2022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867</v>
      </c>
      <c r="I44" s="356"/>
      <c r="J44" s="356"/>
      <c r="K44" s="597" t="s">
        <v>866</v>
      </c>
      <c r="L44" s="598"/>
      <c r="M44" s="598"/>
      <c r="N44" s="598"/>
      <c r="O44" s="597"/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3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6">
      <selection activeCell="D42" sqref="D42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5" t="s">
        <v>607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 </v>
      </c>
      <c r="C3" s="619"/>
      <c r="D3" s="526" t="s">
        <v>2</v>
      </c>
      <c r="E3" s="107">
        <f>'справка №1-БАЛАНС'!H3</f>
        <v>131387286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01.01.2008-30.09.2008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24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24">
      <c r="A10" s="393" t="s">
        <v>616</v>
      </c>
      <c r="B10" s="395"/>
      <c r="C10" s="104"/>
      <c r="D10" s="104"/>
      <c r="E10" s="120"/>
      <c r="F10" s="106"/>
    </row>
    <row r="11" spans="1:15" ht="24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24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637</v>
      </c>
      <c r="B23" s="399"/>
      <c r="C23" s="119"/>
      <c r="D23" s="104"/>
      <c r="E23" s="120"/>
      <c r="F23" s="106"/>
    </row>
    <row r="24" spans="1:15" ht="24">
      <c r="A24" s="396" t="s">
        <v>638</v>
      </c>
      <c r="B24" s="397" t="s">
        <v>639</v>
      </c>
      <c r="C24" s="119">
        <f>SUM(C25:C27)</f>
        <v>59</v>
      </c>
      <c r="D24" s="119">
        <f>SUM(D25:D27)</f>
        <v>59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50</v>
      </c>
      <c r="D26" s="108">
        <v>50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9</v>
      </c>
      <c r="D27" s="108">
        <v>9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167</v>
      </c>
      <c r="D28" s="108">
        <v>167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17</v>
      </c>
      <c r="D29" s="108">
        <v>17</v>
      </c>
      <c r="E29" s="120">
        <f t="shared" si="0"/>
        <v>0</v>
      </c>
      <c r="F29" s="106"/>
    </row>
    <row r="30" spans="1:6" ht="24">
      <c r="A30" s="396" t="s">
        <v>650</v>
      </c>
      <c r="B30" s="397" t="s">
        <v>651</v>
      </c>
      <c r="C30" s="108">
        <v>10</v>
      </c>
      <c r="D30" s="108">
        <v>10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103</v>
      </c>
      <c r="D33" s="105">
        <f>SUM(D34:D37)</f>
        <v>103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103</v>
      </c>
      <c r="D35" s="108">
        <v>103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356</v>
      </c>
      <c r="D43" s="104">
        <f>D24+D28+D29+D31+D30+D32+D33+D38</f>
        <v>356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356</v>
      </c>
      <c r="D44" s="103">
        <f>D43+D21+D19+D9</f>
        <v>356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36">
      <c r="A56" s="396" t="s">
        <v>692</v>
      </c>
      <c r="B56" s="397" t="s">
        <v>693</v>
      </c>
      <c r="C56" s="103">
        <f>C57+C59</f>
        <v>1250</v>
      </c>
      <c r="D56" s="103">
        <f>D57+D59</f>
        <v>0</v>
      </c>
      <c r="E56" s="119">
        <f t="shared" si="1"/>
        <v>1250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24">
      <c r="A59" s="406" t="s">
        <v>698</v>
      </c>
      <c r="B59" s="397" t="s">
        <v>699</v>
      </c>
      <c r="C59" s="108">
        <v>1250</v>
      </c>
      <c r="D59" s="108"/>
      <c r="E59" s="119">
        <f t="shared" si="1"/>
        <v>1250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1250</v>
      </c>
      <c r="D66" s="103">
        <f>D52+D56+D61+D62+D63+D64</f>
        <v>0</v>
      </c>
      <c r="E66" s="119">
        <f t="shared" si="1"/>
        <v>1250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6</v>
      </c>
      <c r="D71" s="105">
        <f>SUM(D72:D74)</f>
        <v>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6</v>
      </c>
      <c r="D74" s="108">
        <v>6</v>
      </c>
      <c r="E74" s="119">
        <f t="shared" si="1"/>
        <v>0</v>
      </c>
      <c r="F74" s="110"/>
    </row>
    <row r="75" spans="1:16" ht="36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193</v>
      </c>
      <c r="D85" s="104">
        <f>SUM(D86:D90)+D94</f>
        <v>193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3</v>
      </c>
      <c r="D86" s="108">
        <v>3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157</v>
      </c>
      <c r="D87" s="108">
        <v>157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19</v>
      </c>
      <c r="D89" s="108">
        <v>19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8</v>
      </c>
      <c r="D90" s="103">
        <f>SUM(D91:D93)</f>
        <v>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8</v>
      </c>
      <c r="D93" s="108">
        <v>8</v>
      </c>
      <c r="E93" s="119">
        <f t="shared" si="1"/>
        <v>0</v>
      </c>
      <c r="F93" s="108"/>
    </row>
    <row r="94" spans="1:6" ht="24">
      <c r="A94" s="396" t="s">
        <v>756</v>
      </c>
      <c r="B94" s="397" t="s">
        <v>757</v>
      </c>
      <c r="C94" s="108">
        <v>6</v>
      </c>
      <c r="D94" s="108">
        <v>6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8</v>
      </c>
      <c r="D95" s="108">
        <v>8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207</v>
      </c>
      <c r="D96" s="104">
        <f>D85+D80+D75+D71+D95</f>
        <v>207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1457</v>
      </c>
      <c r="D97" s="104">
        <f>D96+D68+D66</f>
        <v>207</v>
      </c>
      <c r="E97" s="104">
        <f>E96+E68+E66</f>
        <v>1250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778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873</v>
      </c>
      <c r="B109" s="613"/>
      <c r="C109" s="613" t="s">
        <v>863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860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6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 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131387286</v>
      </c>
    </row>
    <row r="5" spans="1:9" ht="15">
      <c r="A5" s="501" t="s">
        <v>5</v>
      </c>
      <c r="B5" s="621" t="str">
        <f>'справка №1-БАЛАНС'!E5</f>
        <v>01.01.2008-30.09.2008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874</v>
      </c>
      <c r="B30" s="623"/>
      <c r="C30" s="623"/>
      <c r="D30" s="459" t="s">
        <v>817</v>
      </c>
      <c r="E30" s="622" t="s">
        <v>861</v>
      </c>
      <c r="F30" s="622"/>
      <c r="G30" s="622"/>
      <c r="H30" s="420" t="s">
        <v>779</v>
      </c>
      <c r="I30" s="622" t="s">
        <v>862</v>
      </c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A142" sqref="A14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 </v>
      </c>
      <c r="C5" s="627"/>
      <c r="D5" s="627"/>
      <c r="E5" s="570" t="s">
        <v>2</v>
      </c>
      <c r="F5" s="451">
        <f>'справка №1-БАЛАНС'!H3</f>
        <v>131387286</v>
      </c>
    </row>
    <row r="6" spans="1:13" ht="15" customHeight="1">
      <c r="A6" s="27" t="s">
        <v>820</v>
      </c>
      <c r="B6" s="628" t="str">
        <f>'справка №1-БАЛАНС'!E5</f>
        <v>01.01.2008-30.09.2008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875</v>
      </c>
      <c r="B151" s="453"/>
      <c r="C151" s="629" t="s">
        <v>859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860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Dealing</cp:lastModifiedBy>
  <cp:lastPrinted>2008-10-29T07:40:35Z</cp:lastPrinted>
  <dcterms:created xsi:type="dcterms:W3CDTF">2000-06-29T12:02:40Z</dcterms:created>
  <dcterms:modified xsi:type="dcterms:W3CDTF">2008-10-29T07:40:41Z</dcterms:modified>
  <cp:category/>
  <cp:version/>
  <cp:contentType/>
  <cp:contentStatus/>
</cp:coreProperties>
</file>